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terial Ifrs\Nic 2\"/>
    </mc:Choice>
  </mc:AlternateContent>
  <bookViews>
    <workbookView xWindow="0" yWindow="0" windowWidth="19440" windowHeight="11385" activeTab="5"/>
  </bookViews>
  <sheets>
    <sheet name="Constructor" sheetId="1" r:id="rId1"/>
    <sheet name="VNR" sheetId="3" r:id="rId2"/>
    <sheet name="Distribución CIF" sheetId="4" r:id="rId3"/>
    <sheet name="Coproductos" sheetId="5" r:id="rId4"/>
    <sheet name="Subproductos" sheetId="6" r:id="rId5"/>
    <sheet name="Costos y PE" sheetId="7" r:id="rId6"/>
    <sheet name="Prod conjunta" sheetId="8" r:id="rId7"/>
    <sheet name="Hoja1" sheetId="9" r:id="rId8"/>
    <sheet name="Hoja1 (2)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0" l="1"/>
  <c r="D84" i="10" s="1"/>
  <c r="D90" i="10"/>
  <c r="B76" i="10"/>
  <c r="B77" i="10" s="1"/>
  <c r="B74" i="10"/>
  <c r="B67" i="10"/>
  <c r="E26" i="10"/>
  <c r="D27" i="10" s="1"/>
  <c r="E30" i="10" s="1"/>
  <c r="D31" i="10" s="1"/>
  <c r="E19" i="9"/>
  <c r="D20" i="9" s="1"/>
  <c r="E23" i="9" s="1"/>
  <c r="D24" i="9" s="1"/>
  <c r="E28" i="9" l="1"/>
  <c r="D29" i="9" s="1"/>
  <c r="E25" i="9"/>
  <c r="E35" i="10"/>
  <c r="D36" i="10" s="1"/>
  <c r="E32" i="10"/>
  <c r="E16" i="8"/>
  <c r="D46" i="6"/>
  <c r="D45" i="6"/>
  <c r="D44" i="6"/>
  <c r="D35" i="6"/>
  <c r="G34" i="6"/>
  <c r="D34" i="6" s="1"/>
  <c r="D22" i="6"/>
  <c r="C12" i="6"/>
  <c r="D8" i="6"/>
  <c r="B8" i="4"/>
  <c r="D60" i="1"/>
  <c r="F13" i="1"/>
  <c r="F12" i="1"/>
  <c r="F11" i="1"/>
  <c r="D36" i="6" l="1"/>
  <c r="D25" i="6"/>
  <c r="D26" i="6" s="1"/>
  <c r="D48" i="6"/>
  <c r="F14" i="1"/>
  <c r="E48" i="6" l="1"/>
</calcChain>
</file>

<file path=xl/sharedStrings.xml><?xml version="1.0" encoding="utf-8"?>
<sst xmlns="http://schemas.openxmlformats.org/spreadsheetml/2006/main" count="345" uniqueCount="257">
  <si>
    <t>Tipo de vivienda construida</t>
  </si>
  <si>
    <t>Vivienda tipo 1- Apartamentos de 44 Mts 2</t>
  </si>
  <si>
    <t>Vivienda tipo 2- Apartamentos de 65 Mts 2</t>
  </si>
  <si>
    <t>Locales comerciales  de 120 Mts 2</t>
  </si>
  <si>
    <t>Cantidad</t>
  </si>
  <si>
    <t>Total vivienda</t>
  </si>
  <si>
    <t>Los costos incurridos por la entidad son los siguientes:</t>
  </si>
  <si>
    <t xml:space="preserve">Lote </t>
  </si>
  <si>
    <t>Precio de venta estimado</t>
  </si>
  <si>
    <t xml:space="preserve"> </t>
  </si>
  <si>
    <t>Inventario</t>
  </si>
  <si>
    <t>El complejo se realiza sobre 6 torres de 12 pisos cada una.</t>
  </si>
  <si>
    <t xml:space="preserve">Un millón más por cada piso </t>
  </si>
  <si>
    <t>Obras de urbanismo</t>
  </si>
  <si>
    <t>Obras de zonas comunes</t>
  </si>
  <si>
    <t>Supervisión técnica</t>
  </si>
  <si>
    <t>Materiales de construcción</t>
  </si>
  <si>
    <t>Mano de obra construcción</t>
  </si>
  <si>
    <t>Gastos legales compra terreno</t>
  </si>
  <si>
    <t>Hipoteca para préstamo</t>
  </si>
  <si>
    <t>Gastos escrituración viviendas vendidas</t>
  </si>
  <si>
    <t>Seguro todo riesgo construcción</t>
  </si>
  <si>
    <t>Derechos de conexión a servicios públicos</t>
  </si>
  <si>
    <t>Intereses préstamos crédito constructor</t>
  </si>
  <si>
    <t>Ajuste Valor Real (UVR) Crédito</t>
  </si>
  <si>
    <t>Visitas de obra fiduciaria</t>
  </si>
  <si>
    <t>Cuotas de administración sobre bienes terminados</t>
  </si>
  <si>
    <t>Gastos de vendedores</t>
  </si>
  <si>
    <t>Gestión comunidades (zonas verdes y obras públicas)</t>
  </si>
  <si>
    <t>Mantenimiento de la sala de ventas</t>
  </si>
  <si>
    <t>Montaje sala de ventas</t>
  </si>
  <si>
    <t>Licencia de construcción</t>
  </si>
  <si>
    <t>Impuesto predial lote</t>
  </si>
  <si>
    <t>Gravamen a los movimiento financieros</t>
  </si>
  <si>
    <t>Industria y comercio (impuesto ICA)</t>
  </si>
  <si>
    <t xml:space="preserve">Diseño Estructural </t>
  </si>
  <si>
    <t xml:space="preserve">Estudio de Suelos </t>
  </si>
  <si>
    <t xml:space="preserve">Estudio de Oferta y Demanda </t>
  </si>
  <si>
    <t>Gerencia de la obra</t>
  </si>
  <si>
    <t>Total costos incurridos</t>
  </si>
  <si>
    <t>Determinar :</t>
  </si>
  <si>
    <t>1- Clasifique los costos incurridos en costos de producción, y gastos del periodo</t>
  </si>
  <si>
    <t>Garantías, postventas y reclamaciones</t>
  </si>
  <si>
    <t>Intereses de Subrogación cobrados a los propietarios</t>
  </si>
  <si>
    <t>Comisión fiduciaria - patrimonio autónomo</t>
  </si>
  <si>
    <t xml:space="preserve">Estudio de Planeación, y  Factibilidad  </t>
  </si>
  <si>
    <t xml:space="preserve">Diseño Arquitectónico </t>
  </si>
  <si>
    <t xml:space="preserve">Diseño Eléctrico </t>
  </si>
  <si>
    <t xml:space="preserve">Diseño Técnico </t>
  </si>
  <si>
    <t xml:space="preserve">Asesoría Jurídica </t>
  </si>
  <si>
    <t>Un constructor de edificaciones que se venden sobre planos, presenta las siguientes situaciones respecto a los costos incurridos para construir las edificaciones.</t>
  </si>
  <si>
    <t>Gastos bancarios patrimonio autónomo</t>
  </si>
  <si>
    <t>Depreciación de PPYE</t>
  </si>
  <si>
    <t>???????</t>
  </si>
  <si>
    <t>2- Determine el costo por depreciación del periodo</t>
  </si>
  <si>
    <t>3- Determine el costo por cada tipo de apartamento y el local comercial</t>
  </si>
  <si>
    <t>4- Determine si existe deterioro de inventarios, o no.</t>
  </si>
  <si>
    <t>Periodo de construcción marzo 1 de 2012 a julio 30 de 2013</t>
  </si>
  <si>
    <t>Tipo de PPYE</t>
  </si>
  <si>
    <t>Formaletas</t>
  </si>
  <si>
    <t>Herramienta de construcción</t>
  </si>
  <si>
    <t>Importe en libros</t>
  </si>
  <si>
    <t>Tres obras de construcción</t>
  </si>
  <si>
    <t>20 años</t>
  </si>
  <si>
    <t>5 años</t>
  </si>
  <si>
    <t>Propiedad, planta y equipo utilizada en  la construcción</t>
  </si>
  <si>
    <t>Vida útil remanente</t>
  </si>
  <si>
    <t>Torre grúa</t>
  </si>
  <si>
    <t xml:space="preserve"> Contabilización al menor de: costo o valor realizable neto</t>
  </si>
  <si>
    <t>La Entidad Z fabrica tres productos que se venden a establecimientos minoristas por todo el país. Por diversas razones, la entidad ha experimentado cambios en el costo y en los precios de venta de dichos productos en la última parte del ejercicio 200n. Es usted el responsable del control financiero de la entidad y se encarga de la valoración de los inventarios.</t>
  </si>
  <si>
    <t>Tipo de producto</t>
  </si>
  <si>
    <t>Prod 1</t>
  </si>
  <si>
    <t>Prod 2</t>
  </si>
  <si>
    <t>Prod 3</t>
  </si>
  <si>
    <t>Unidades en inventarios 31.12.0n</t>
  </si>
  <si>
    <t>Precio de venta 31.12.0n ($)</t>
  </si>
  <si>
    <t>Costos:</t>
  </si>
  <si>
    <t>Promedio durante el año (Euros)</t>
  </si>
  <si>
    <t>Materiales</t>
  </si>
  <si>
    <t>Se pide</t>
  </si>
  <si>
    <t>Calcular el valor de los inventarios para la presentación de los estados financieros a 31 de diciembre de 200n, asumiendo que la Entidad Z aplica las NIIF.</t>
  </si>
  <si>
    <t>Unidades</t>
  </si>
  <si>
    <t>La Entidad Z ha mantenido un margen de utilidad del 10%. En ejercicios anteriores, la entidad utilizaba promedio ponderado para determinar los precios de los inventarios.</t>
  </si>
  <si>
    <t>El departamento de procesamiento de datos le ha proporcionado las siguientes estadísticas por unidades, que han sido verificadas por su asistente:</t>
  </si>
  <si>
    <t>CIF</t>
  </si>
  <si>
    <t>MPD</t>
  </si>
  <si>
    <t>MOD</t>
  </si>
  <si>
    <t>Gastos de comercialización</t>
  </si>
  <si>
    <t>CIF Fijos</t>
  </si>
  <si>
    <t>CIF Variab</t>
  </si>
  <si>
    <t>Total CP</t>
  </si>
  <si>
    <t>Informe de costos de produccion de Cerveceria SAS</t>
  </si>
  <si>
    <t>Gastos generales y admón.</t>
  </si>
  <si>
    <t>Producción del periodo</t>
  </si>
  <si>
    <t>Producción normal</t>
  </si>
  <si>
    <t>1- Determine los costos del producción que se registraran como inventarios en proceso</t>
  </si>
  <si>
    <t>Costos de producción</t>
  </si>
  <si>
    <t>Unidades producidas</t>
  </si>
  <si>
    <t>Precio de venta unitario</t>
  </si>
  <si>
    <t>Gaseosa familiar</t>
  </si>
  <si>
    <t>Gaseosa personal</t>
  </si>
  <si>
    <t>Pesos</t>
  </si>
  <si>
    <t>Los costos de producción fueron los siguientes</t>
  </si>
  <si>
    <t>Los costos de producción del periodo fueron los siguientes</t>
  </si>
  <si>
    <t>Costos de envases  gaseosa familiar</t>
  </si>
  <si>
    <t>Costos de envase gaseosa personal</t>
  </si>
  <si>
    <t>diferencia existente entre ambos, es la presentación de los productos?</t>
  </si>
  <si>
    <t xml:space="preserve">1- Como se determinan los costos de producción, de cada tipo de inventario, si la única  </t>
  </si>
  <si>
    <t>Una entidad fabrica gaseosas, pero vende dos tipos de productos:</t>
  </si>
  <si>
    <t>Compras de Inventarios</t>
  </si>
  <si>
    <t>Compra arroz paddy</t>
  </si>
  <si>
    <t xml:space="preserve">Compra  </t>
  </si>
  <si>
    <t>kilos de Paddy</t>
  </si>
  <si>
    <t>Promedio</t>
  </si>
  <si>
    <t xml:space="preserve">Costos Producción  </t>
  </si>
  <si>
    <t>Kilos</t>
  </si>
  <si>
    <t>Compra Arroz Paddy</t>
  </si>
  <si>
    <t>Mano de obra directa</t>
  </si>
  <si>
    <t>Costos Indirectos fabricación</t>
  </si>
  <si>
    <t>Menos inventario final de MP</t>
  </si>
  <si>
    <t>Total costos de producción</t>
  </si>
  <si>
    <t>Producción</t>
  </si>
  <si>
    <t>Consumos Paddy</t>
  </si>
  <si>
    <t>Total Costos Producción</t>
  </si>
  <si>
    <t>Producción - Arroz Blanco y subproductos</t>
  </si>
  <si>
    <t>Costos</t>
  </si>
  <si>
    <t>VNR</t>
  </si>
  <si>
    <t>Costo Unitario</t>
  </si>
  <si>
    <t>Arroz Blanco</t>
  </si>
  <si>
    <t>Arroz Cristal</t>
  </si>
  <si>
    <t xml:space="preserve">Harina </t>
  </si>
  <si>
    <t>Total Costos de producción</t>
  </si>
  <si>
    <t>Una entidad es un molino de arroz, en su proceso productivo adquiere las siguientes cantidades</t>
  </si>
  <si>
    <t>de materia prima, denominada arroz paddy</t>
  </si>
  <si>
    <t>El objetivo del proceso productivo es un producto denominado arroz blanco, sin embargo en el proceso de trillado</t>
  </si>
  <si>
    <t>Los costos incurridos en el periodo son los siguientes:</t>
  </si>
  <si>
    <t>El informe de producción determino los siguientes productos terminados</t>
  </si>
  <si>
    <t>Subproducto</t>
  </si>
  <si>
    <t>1- como se determinan los costos del producto principal y de los dos subproductos?</t>
  </si>
  <si>
    <t>Producto principal</t>
  </si>
  <si>
    <t>se generan dos subproductos denominados arroz cristal y harina de arroz.</t>
  </si>
  <si>
    <t>Determine los costos de producción y punto de equilibrio del siguiente proceso productivo</t>
  </si>
  <si>
    <t>Costos del periodo</t>
  </si>
  <si>
    <t>MOD Variable</t>
  </si>
  <si>
    <t>MPD Variable</t>
  </si>
  <si>
    <t>CIF Variables</t>
  </si>
  <si>
    <t>MOD Fija</t>
  </si>
  <si>
    <t>Por unidad producida</t>
  </si>
  <si>
    <t>Cantidades producidas</t>
  </si>
  <si>
    <t>Unidades de producto terminado</t>
  </si>
  <si>
    <t>Datos adicionales</t>
  </si>
  <si>
    <t>La entidad cuenta con la siguiente PPYE en su proceso productivo</t>
  </si>
  <si>
    <t xml:space="preserve">Terreno de la planta </t>
  </si>
  <si>
    <t>Elemento de PPYE</t>
  </si>
  <si>
    <t>Indefinida</t>
  </si>
  <si>
    <t>Edificación de la planta</t>
  </si>
  <si>
    <t>Vida útil fiscal</t>
  </si>
  <si>
    <t>60 años</t>
  </si>
  <si>
    <t>Equipo y maquinaria</t>
  </si>
  <si>
    <t>8 años</t>
  </si>
  <si>
    <t>10 años</t>
  </si>
  <si>
    <t xml:space="preserve">la entidad obtuvo descuentos por pronto pago en el periodo por valor de $ 12,500,000 por pagar </t>
  </si>
  <si>
    <t>1- Determine los costos de producción bajo NIIF</t>
  </si>
  <si>
    <t>2- Determine los costos de producción bajo Norma fiscal</t>
  </si>
  <si>
    <t>3- Determine el punto de equilibrio bajo NIIF</t>
  </si>
  <si>
    <t>4- Determine el punto de equilibrio bajo Norma fiscal</t>
  </si>
  <si>
    <t>la materia prima en un periodo inferior a los treinta días.</t>
  </si>
  <si>
    <t>Una entidad fabrica tres tipos de productos (producto A, B y C) los tres productos se fabrican a la vez en un unico proceso productivo.</t>
  </si>
  <si>
    <t>sin embargo los productos A y B requieren otro procesamiento adicional despues delm proceso conjunto, para estar listos para la venta.</t>
  </si>
  <si>
    <t>Costos incurridos dentro del proceso de producción conjunta</t>
  </si>
  <si>
    <t>Materia primas</t>
  </si>
  <si>
    <t>Costos de mano de obra directa</t>
  </si>
  <si>
    <t xml:space="preserve">CIF variables de producción </t>
  </si>
  <si>
    <t>Total costos conjuntos</t>
  </si>
  <si>
    <t xml:space="preserve">CIF fijos de producción </t>
  </si>
  <si>
    <t>Costos incurridos despues del proceso de producción conjunta</t>
  </si>
  <si>
    <t>Producto B</t>
  </si>
  <si>
    <t>Producto A - MOD</t>
  </si>
  <si>
    <t>Producto B - MOD</t>
  </si>
  <si>
    <t xml:space="preserve">Producto A </t>
  </si>
  <si>
    <t>Producto C</t>
  </si>
  <si>
    <t>1- Determine los costos unitarios de los productos A, B y C</t>
  </si>
  <si>
    <t>Formulas punto de equilibrio</t>
  </si>
  <si>
    <t>donde: CF = costos fijos; PVq = precio de venta unitario; CVq = costo variable unitario</t>
  </si>
  <si>
    <t>donde CF = costos fijos; CVT = costo variable total; VT = ventas totales</t>
  </si>
  <si>
    <t>Tomado de http://www.pymesfuturo.com/puntodequilibrio.htm</t>
  </si>
  <si>
    <t>Caso 1- Pago anticipado del inventario</t>
  </si>
  <si>
    <t>Compramos 1000 unid de MP en U$ 10,0000</t>
  </si>
  <si>
    <t>Fecha de negociación</t>
  </si>
  <si>
    <t>Enero 7 de 2013</t>
  </si>
  <si>
    <t>Fecha anticipo</t>
  </si>
  <si>
    <t>TRM 1970</t>
  </si>
  <si>
    <t>Enero 20 de 2013</t>
  </si>
  <si>
    <t>TRM 1980</t>
  </si>
  <si>
    <t>Valor anticipo US 10,000</t>
  </si>
  <si>
    <t xml:space="preserve">Despacho FOB por parte del proveedor </t>
  </si>
  <si>
    <t>Febrero 20 de 2013</t>
  </si>
  <si>
    <t>TRM 1990</t>
  </si>
  <si>
    <t>Llegada de la mercancia a puerto marzo 15 de 2013</t>
  </si>
  <si>
    <t>TRM 1991</t>
  </si>
  <si>
    <t>Llegada de la mercancia al almacen de la empresa marzo 20 de 2013</t>
  </si>
  <si>
    <t>TRM 1995</t>
  </si>
  <si>
    <t>Primer registro contable</t>
  </si>
  <si>
    <t>Bancos</t>
  </si>
  <si>
    <t>Anticipo para compra de inventarios</t>
  </si>
  <si>
    <t>Inventario en transito</t>
  </si>
  <si>
    <t>Marzo 15 de 2013</t>
  </si>
  <si>
    <t>Resultado x DC</t>
  </si>
  <si>
    <t>Marzo 20 de 2013</t>
  </si>
  <si>
    <t>Inventario de MP</t>
  </si>
  <si>
    <t>NIC 21</t>
  </si>
  <si>
    <t>TRM 1900</t>
  </si>
  <si>
    <t>TRM 2200</t>
  </si>
  <si>
    <t>Fecha de pago</t>
  </si>
  <si>
    <t>Abril 20 de 2013</t>
  </si>
  <si>
    <t>TRM 2000</t>
  </si>
  <si>
    <t>Sector de la construcción</t>
  </si>
  <si>
    <t>Terreno</t>
  </si>
  <si>
    <t>Costo del terreno??????????????????????????????</t>
  </si>
  <si>
    <t>Valor contingente</t>
  </si>
  <si>
    <t>Noviembre 20 de 2012</t>
  </si>
  <si>
    <t>Diciembre 31 de 2012</t>
  </si>
  <si>
    <t>Opción 1</t>
  </si>
  <si>
    <t>Registre por 2500 millones</t>
  </si>
  <si>
    <t>Registre x el precio estimado de venta x 10% o 2500</t>
  </si>
  <si>
    <t>Opción 3</t>
  </si>
  <si>
    <t>Registrelo al VR</t>
  </si>
  <si>
    <t>Opción 2</t>
  </si>
  <si>
    <t>Valor del terreno</t>
  </si>
  <si>
    <t>Financiación implicita</t>
  </si>
  <si>
    <t>Registre al vr equivalente al contado</t>
  </si>
  <si>
    <t>Precio de contado</t>
  </si>
  <si>
    <t>Precio a crédito</t>
  </si>
  <si>
    <t>Costo</t>
  </si>
  <si>
    <t>Año 1</t>
  </si>
  <si>
    <t>Año 2</t>
  </si>
  <si>
    <t>Gasto x int</t>
  </si>
  <si>
    <t>Intereses</t>
  </si>
  <si>
    <t>Carrefour+</t>
  </si>
  <si>
    <t>Ventas</t>
  </si>
  <si>
    <t>CV</t>
  </si>
  <si>
    <t>Margen</t>
  </si>
  <si>
    <t>UO</t>
  </si>
  <si>
    <t>Ing no operac</t>
  </si>
  <si>
    <t>gasto no op</t>
  </si>
  <si>
    <t>UAI</t>
  </si>
  <si>
    <t>Rebates</t>
  </si>
  <si>
    <t>Desc x PP</t>
  </si>
  <si>
    <t>Rapels</t>
  </si>
  <si>
    <t>Escalas</t>
  </si>
  <si>
    <t>Campañas</t>
  </si>
  <si>
    <t>gondolas</t>
  </si>
  <si>
    <t>ing no op</t>
  </si>
  <si>
    <t>UO / Patrimonio</t>
  </si>
  <si>
    <t>ROI</t>
  </si>
  <si>
    <t>Cobros a los propietarios- int dem subrogación</t>
  </si>
  <si>
    <t>Precio de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</si>
</sst>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0.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7.5"/>
      <color rgb="FF000099"/>
      <name val="Verdana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/>
    <xf numFmtId="164" fontId="4" fillId="0" borderId="0" xfId="1" applyNumberFormat="1" applyFont="1"/>
    <xf numFmtId="43" fontId="3" fillId="0" borderId="0" xfId="1" applyFont="1"/>
    <xf numFmtId="164" fontId="3" fillId="0" borderId="0" xfId="0" applyNumberFormat="1" applyFont="1"/>
    <xf numFmtId="43" fontId="4" fillId="0" borderId="0" xfId="0" applyNumberFormat="1" applyFont="1"/>
    <xf numFmtId="0" fontId="5" fillId="0" borderId="0" xfId="0" applyFont="1"/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wrapText="1"/>
    </xf>
    <xf numFmtId="0" fontId="9" fillId="0" borderId="1" xfId="0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44" fontId="5" fillId="0" borderId="1" xfId="2" applyFont="1" applyBorder="1" applyAlignment="1">
      <alignment horizontal="right" vertical="top" wrapText="1"/>
    </xf>
    <xf numFmtId="43" fontId="5" fillId="0" borderId="0" xfId="1" applyFont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/>
    </xf>
    <xf numFmtId="165" fontId="3" fillId="0" borderId="0" xfId="1" applyNumberFormat="1" applyFont="1"/>
    <xf numFmtId="43" fontId="4" fillId="0" borderId="0" xfId="1" applyFont="1" applyAlignment="1">
      <alignment wrapText="1"/>
    </xf>
    <xf numFmtId="10" fontId="3" fillId="0" borderId="0" xfId="3" applyNumberFormat="1" applyFont="1"/>
    <xf numFmtId="10" fontId="4" fillId="0" borderId="0" xfId="3" applyNumberFormat="1" applyFont="1"/>
    <xf numFmtId="165" fontId="4" fillId="0" borderId="0" xfId="1" applyNumberFormat="1" applyFont="1"/>
    <xf numFmtId="0" fontId="3" fillId="0" borderId="0" xfId="0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2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9" fontId="3" fillId="0" borderId="0" xfId="0" applyNumberFormat="1" applyFont="1" applyFill="1" applyBorder="1"/>
    <xf numFmtId="0" fontId="11" fillId="0" borderId="0" xfId="0" applyFont="1"/>
    <xf numFmtId="43" fontId="0" fillId="0" borderId="0" xfId="1" applyFont="1"/>
    <xf numFmtId="43" fontId="12" fillId="0" borderId="0" xfId="1" applyFont="1"/>
    <xf numFmtId="43" fontId="0" fillId="3" borderId="0" xfId="1" applyFont="1" applyFill="1"/>
    <xf numFmtId="43" fontId="1" fillId="0" borderId="0" xfId="1" applyFont="1"/>
    <xf numFmtId="10" fontId="0" fillId="0" borderId="0" xfId="3" applyNumberFormat="1" applyFont="1"/>
    <xf numFmtId="166" fontId="0" fillId="0" borderId="0" xfId="3" applyNumberFormat="1" applyFont="1"/>
    <xf numFmtId="0" fontId="13" fillId="0" borderId="0" xfId="0" applyFont="1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1</xdr:col>
      <xdr:colOff>881523</xdr:colOff>
      <xdr:row>43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39050"/>
          <a:ext cx="2757948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333374</xdr:colOff>
      <xdr:row>39</xdr:row>
      <xdr:rowOff>95250</xdr:rowOff>
    </xdr:from>
    <xdr:to>
      <xdr:col>3</xdr:col>
      <xdr:colOff>895349</xdr:colOff>
      <xdr:row>43</xdr:row>
      <xdr:rowOff>61734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24274" y="7543800"/>
          <a:ext cx="2409825" cy="738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9"/>
  <sheetViews>
    <sheetView showGridLines="0" zoomScale="98" zoomScaleNormal="98" workbookViewId="0">
      <selection activeCell="B60" sqref="B60"/>
    </sheetView>
  </sheetViews>
  <sheetFormatPr baseColWidth="10" defaultRowHeight="15" x14ac:dyDescent="0.2"/>
  <cols>
    <col min="1" max="1" width="11.42578125" style="2"/>
    <col min="2" max="2" width="19.7109375" style="2" customWidth="1"/>
    <col min="3" max="3" width="27.85546875" style="2" customWidth="1"/>
    <col min="4" max="4" width="24.5703125" style="2" customWidth="1"/>
    <col min="5" max="5" width="11.42578125" style="2"/>
    <col min="6" max="6" width="18.7109375" style="2" bestFit="1" customWidth="1"/>
    <col min="7" max="7" width="11.42578125" style="2"/>
    <col min="8" max="8" width="18.7109375" style="2" bestFit="1" customWidth="1"/>
    <col min="9" max="16384" width="11.42578125" style="2"/>
  </cols>
  <sheetData>
    <row r="3" spans="1:9" x14ac:dyDescent="0.2">
      <c r="A3" s="38" t="s">
        <v>50</v>
      </c>
      <c r="B3" s="39"/>
      <c r="C3" s="39"/>
      <c r="D3" s="39"/>
      <c r="E3" s="39"/>
      <c r="F3" s="39"/>
      <c r="G3" s="39"/>
      <c r="H3" s="39"/>
      <c r="I3" s="39"/>
    </row>
    <row r="4" spans="1:9" x14ac:dyDescent="0.2">
      <c r="A4" s="39"/>
      <c r="B4" s="39"/>
      <c r="C4" s="39"/>
      <c r="D4" s="39"/>
      <c r="E4" s="39"/>
      <c r="F4" s="39"/>
      <c r="G4" s="39"/>
      <c r="H4" s="39"/>
      <c r="I4" s="39"/>
    </row>
    <row r="5" spans="1:9" x14ac:dyDescent="0.2">
      <c r="A5" s="39"/>
      <c r="B5" s="39"/>
      <c r="C5" s="39"/>
      <c r="D5" s="39"/>
      <c r="E5" s="39"/>
      <c r="F5" s="39"/>
      <c r="G5" s="39"/>
      <c r="H5" s="39"/>
      <c r="I5" s="39"/>
    </row>
    <row r="6" spans="1:9" x14ac:dyDescent="0.2">
      <c r="A6" s="39"/>
      <c r="B6" s="39"/>
      <c r="C6" s="39"/>
      <c r="D6" s="39"/>
      <c r="E6" s="39"/>
      <c r="F6" s="39"/>
      <c r="G6" s="39"/>
      <c r="H6" s="39"/>
      <c r="I6" s="39"/>
    </row>
    <row r="9" spans="1:9" ht="15.75" x14ac:dyDescent="0.25">
      <c r="A9" s="3" t="s">
        <v>0</v>
      </c>
    </row>
    <row r="10" spans="1:9" x14ac:dyDescent="0.2">
      <c r="F10" s="2" t="s">
        <v>4</v>
      </c>
      <c r="H10" s="2" t="s">
        <v>8</v>
      </c>
    </row>
    <row r="11" spans="1:9" x14ac:dyDescent="0.2">
      <c r="A11" s="2" t="s">
        <v>1</v>
      </c>
      <c r="F11" s="2">
        <f>6*11*6</f>
        <v>396</v>
      </c>
      <c r="H11" s="6">
        <v>44000000</v>
      </c>
      <c r="I11" s="2" t="s">
        <v>12</v>
      </c>
    </row>
    <row r="12" spans="1:9" x14ac:dyDescent="0.2">
      <c r="A12" s="2" t="s">
        <v>2</v>
      </c>
      <c r="F12" s="2">
        <f>2*11*6</f>
        <v>132</v>
      </c>
      <c r="H12" s="6">
        <v>65000000</v>
      </c>
      <c r="I12" s="2" t="s">
        <v>12</v>
      </c>
    </row>
    <row r="13" spans="1:9" x14ac:dyDescent="0.2">
      <c r="A13" s="2" t="s">
        <v>3</v>
      </c>
      <c r="F13" s="2">
        <f>4*6</f>
        <v>24</v>
      </c>
      <c r="H13" s="6">
        <v>180000000</v>
      </c>
    </row>
    <row r="14" spans="1:9" ht="15.75" x14ac:dyDescent="0.25">
      <c r="A14" s="3" t="s">
        <v>5</v>
      </c>
      <c r="B14" s="3"/>
      <c r="C14" s="3"/>
      <c r="D14" s="3"/>
      <c r="E14" s="3"/>
      <c r="F14" s="5">
        <f>SUM(F11:F13)</f>
        <v>552</v>
      </c>
      <c r="G14" s="3"/>
      <c r="H14" s="3"/>
      <c r="I14" s="3"/>
    </row>
    <row r="16" spans="1:9" x14ac:dyDescent="0.2">
      <c r="A16" s="2" t="s">
        <v>11</v>
      </c>
    </row>
    <row r="18" spans="1:4" x14ac:dyDescent="0.2">
      <c r="A18" s="2" t="s">
        <v>6</v>
      </c>
    </row>
    <row r="19" spans="1:4" x14ac:dyDescent="0.2">
      <c r="A19" s="2" t="s">
        <v>57</v>
      </c>
    </row>
    <row r="21" spans="1:4" x14ac:dyDescent="0.2">
      <c r="A21" s="37" t="s">
        <v>7</v>
      </c>
      <c r="B21" s="37"/>
      <c r="C21" s="37"/>
      <c r="D21" s="6">
        <v>3114709419</v>
      </c>
    </row>
    <row r="22" spans="1:4" x14ac:dyDescent="0.2">
      <c r="A22" s="37" t="s">
        <v>13</v>
      </c>
      <c r="B22" s="37"/>
      <c r="C22" s="37"/>
      <c r="D22" s="6">
        <v>680664018.21000004</v>
      </c>
    </row>
    <row r="23" spans="1:4" x14ac:dyDescent="0.2">
      <c r="A23" s="37" t="s">
        <v>14</v>
      </c>
      <c r="B23" s="37"/>
      <c r="C23" s="37"/>
      <c r="D23" s="6">
        <v>1389003370.3399999</v>
      </c>
    </row>
    <row r="24" spans="1:4" x14ac:dyDescent="0.2">
      <c r="A24" s="37" t="s">
        <v>15</v>
      </c>
      <c r="B24" s="37"/>
      <c r="C24" s="37"/>
      <c r="D24" s="6">
        <v>85063184</v>
      </c>
    </row>
    <row r="25" spans="1:4" x14ac:dyDescent="0.2">
      <c r="A25" s="37" t="s">
        <v>16</v>
      </c>
      <c r="B25" s="37"/>
      <c r="C25" s="37"/>
      <c r="D25" s="6">
        <v>3526542266</v>
      </c>
    </row>
    <row r="26" spans="1:4" x14ac:dyDescent="0.2">
      <c r="A26" s="37" t="s">
        <v>17</v>
      </c>
      <c r="B26" s="37"/>
      <c r="C26" s="37"/>
      <c r="D26" s="6">
        <v>6526325456</v>
      </c>
    </row>
    <row r="27" spans="1:4" x14ac:dyDescent="0.2">
      <c r="A27" s="37" t="s">
        <v>42</v>
      </c>
      <c r="B27" s="37"/>
      <c r="C27" s="37"/>
      <c r="D27" s="6">
        <v>1256000000</v>
      </c>
    </row>
    <row r="28" spans="1:4" x14ac:dyDescent="0.2">
      <c r="A28" s="37" t="s">
        <v>18</v>
      </c>
      <c r="B28" s="37"/>
      <c r="C28" s="37"/>
      <c r="D28" s="6">
        <v>123000000</v>
      </c>
    </row>
    <row r="29" spans="1:4" x14ac:dyDescent="0.2">
      <c r="A29" s="37" t="s">
        <v>19</v>
      </c>
      <c r="B29" s="37"/>
      <c r="C29" s="37"/>
      <c r="D29" s="6">
        <v>67932559</v>
      </c>
    </row>
    <row r="30" spans="1:4" x14ac:dyDescent="0.2">
      <c r="A30" s="37" t="s">
        <v>20</v>
      </c>
      <c r="B30" s="37"/>
      <c r="C30" s="37"/>
      <c r="D30" s="6">
        <v>271260592</v>
      </c>
    </row>
    <row r="31" spans="1:4" x14ac:dyDescent="0.2">
      <c r="A31" s="37" t="s">
        <v>255</v>
      </c>
      <c r="B31" s="37"/>
      <c r="C31" s="37"/>
      <c r="D31" s="6">
        <v>-306052656</v>
      </c>
    </row>
    <row r="32" spans="1:4" x14ac:dyDescent="0.2">
      <c r="A32" s="37" t="s">
        <v>21</v>
      </c>
      <c r="B32" s="37"/>
      <c r="C32" s="37"/>
      <c r="D32" s="6">
        <v>25256000</v>
      </c>
    </row>
    <row r="33" spans="1:4" x14ac:dyDescent="0.2">
      <c r="A33" s="37" t="s">
        <v>22</v>
      </c>
      <c r="B33" s="37"/>
      <c r="C33" s="37"/>
      <c r="D33" s="6">
        <v>87926240</v>
      </c>
    </row>
    <row r="34" spans="1:4" x14ac:dyDescent="0.2">
      <c r="A34" s="2" t="s">
        <v>23</v>
      </c>
      <c r="D34" s="6">
        <v>729254775.03999996</v>
      </c>
    </row>
    <row r="35" spans="1:4" x14ac:dyDescent="0.2">
      <c r="A35" s="2" t="s">
        <v>24</v>
      </c>
      <c r="D35" s="6">
        <v>75137649.829999998</v>
      </c>
    </row>
    <row r="36" spans="1:4" x14ac:dyDescent="0.2">
      <c r="A36" s="2" t="s">
        <v>51</v>
      </c>
      <c r="D36" s="6">
        <v>20478970.359999999</v>
      </c>
    </row>
    <row r="37" spans="1:4" x14ac:dyDescent="0.2">
      <c r="A37" s="2" t="s">
        <v>25</v>
      </c>
      <c r="D37" s="6">
        <v>8190681</v>
      </c>
    </row>
    <row r="38" spans="1:4" x14ac:dyDescent="0.2">
      <c r="A38" s="2" t="s">
        <v>26</v>
      </c>
      <c r="D38" s="6">
        <v>8476405</v>
      </c>
    </row>
    <row r="39" spans="1:4" x14ac:dyDescent="0.2">
      <c r="A39" s="2" t="s">
        <v>43</v>
      </c>
      <c r="D39" s="6">
        <v>-155404895</v>
      </c>
    </row>
    <row r="40" spans="1:4" x14ac:dyDescent="0.2">
      <c r="A40" s="2" t="s">
        <v>27</v>
      </c>
      <c r="D40" s="6">
        <v>632680757.20000005</v>
      </c>
    </row>
    <row r="41" spans="1:4" x14ac:dyDescent="0.2">
      <c r="A41" s="2" t="s">
        <v>28</v>
      </c>
      <c r="D41" s="6">
        <v>281652000</v>
      </c>
    </row>
    <row r="42" spans="1:4" x14ac:dyDescent="0.2">
      <c r="A42" s="2" t="s">
        <v>29</v>
      </c>
      <c r="D42" s="6">
        <v>395436252</v>
      </c>
    </row>
    <row r="43" spans="1:4" x14ac:dyDescent="0.2">
      <c r="A43" s="2" t="s">
        <v>30</v>
      </c>
      <c r="D43" s="6">
        <v>65132562</v>
      </c>
    </row>
    <row r="44" spans="1:4" x14ac:dyDescent="0.2">
      <c r="A44" s="2" t="s">
        <v>31</v>
      </c>
      <c r="D44" s="6">
        <v>137250000</v>
      </c>
    </row>
    <row r="45" spans="1:4" x14ac:dyDescent="0.2">
      <c r="A45" s="2" t="s">
        <v>32</v>
      </c>
      <c r="D45" s="6">
        <v>26250000</v>
      </c>
    </row>
    <row r="46" spans="1:4" x14ac:dyDescent="0.2">
      <c r="A46" s="2" t="s">
        <v>33</v>
      </c>
      <c r="D46" s="6">
        <v>256254123</v>
      </c>
    </row>
    <row r="47" spans="1:4" x14ac:dyDescent="0.2">
      <c r="A47" s="2" t="s">
        <v>34</v>
      </c>
      <c r="D47" s="6">
        <v>365256254</v>
      </c>
    </row>
    <row r="48" spans="1:4" x14ac:dyDescent="0.2">
      <c r="A48" s="2" t="s">
        <v>44</v>
      </c>
      <c r="D48" s="6">
        <v>26254000</v>
      </c>
    </row>
    <row r="49" spans="1:5" x14ac:dyDescent="0.2">
      <c r="A49" s="2" t="s">
        <v>45</v>
      </c>
      <c r="D49" s="6">
        <v>65086000</v>
      </c>
    </row>
    <row r="50" spans="1:5" x14ac:dyDescent="0.2">
      <c r="A50" s="2" t="s">
        <v>46</v>
      </c>
      <c r="D50" s="6">
        <v>197357233</v>
      </c>
    </row>
    <row r="51" spans="1:5" x14ac:dyDescent="0.2">
      <c r="A51" s="2" t="s">
        <v>35</v>
      </c>
      <c r="D51" s="6">
        <v>60000001</v>
      </c>
    </row>
    <row r="52" spans="1:5" x14ac:dyDescent="0.2">
      <c r="A52" s="2" t="s">
        <v>47</v>
      </c>
      <c r="D52" s="6">
        <v>6008800</v>
      </c>
    </row>
    <row r="53" spans="1:5" x14ac:dyDescent="0.2">
      <c r="A53" s="2" t="s">
        <v>48</v>
      </c>
      <c r="D53" s="6">
        <v>15562342</v>
      </c>
    </row>
    <row r="54" spans="1:5" x14ac:dyDescent="0.2">
      <c r="A54" s="2" t="s">
        <v>36</v>
      </c>
      <c r="D54" s="6">
        <v>5985600</v>
      </c>
    </row>
    <row r="55" spans="1:5" x14ac:dyDescent="0.2">
      <c r="A55" s="2" t="s">
        <v>37</v>
      </c>
      <c r="D55" s="6">
        <v>3828000</v>
      </c>
    </row>
    <row r="56" spans="1:5" x14ac:dyDescent="0.2">
      <c r="A56" s="2" t="s">
        <v>52</v>
      </c>
      <c r="D56" s="6"/>
      <c r="E56" s="2" t="s">
        <v>53</v>
      </c>
    </row>
    <row r="57" spans="1:5" x14ac:dyDescent="0.2">
      <c r="A57" s="2" t="s">
        <v>49</v>
      </c>
      <c r="D57" s="6">
        <v>5176000</v>
      </c>
    </row>
    <row r="58" spans="1:5" x14ac:dyDescent="0.2">
      <c r="A58" s="2" t="s">
        <v>38</v>
      </c>
      <c r="D58" s="6">
        <v>456256000</v>
      </c>
    </row>
    <row r="59" spans="1:5" x14ac:dyDescent="0.2">
      <c r="D59" s="6"/>
    </row>
    <row r="60" spans="1:5" ht="15.75" x14ac:dyDescent="0.25">
      <c r="A60" s="3" t="s">
        <v>39</v>
      </c>
      <c r="B60" s="3"/>
      <c r="C60" s="3"/>
      <c r="D60" s="8">
        <f>SUM(D21:D58)</f>
        <v>20535189958.980003</v>
      </c>
    </row>
    <row r="61" spans="1:5" x14ac:dyDescent="0.2">
      <c r="D61" s="6"/>
    </row>
    <row r="62" spans="1:5" x14ac:dyDescent="0.2">
      <c r="D62" s="6"/>
    </row>
    <row r="63" spans="1:5" x14ac:dyDescent="0.2">
      <c r="A63" s="2" t="s">
        <v>65</v>
      </c>
      <c r="D63" s="6"/>
    </row>
    <row r="64" spans="1:5" x14ac:dyDescent="0.2">
      <c r="D64" s="6"/>
    </row>
    <row r="65" spans="1:6" ht="15.75" x14ac:dyDescent="0.25">
      <c r="A65" s="3" t="s">
        <v>58</v>
      </c>
      <c r="B65" s="3"/>
      <c r="C65" s="3" t="s">
        <v>61</v>
      </c>
      <c r="D65" s="4" t="s">
        <v>66</v>
      </c>
      <c r="E65" s="3"/>
      <c r="F65" s="3"/>
    </row>
    <row r="66" spans="1:6" x14ac:dyDescent="0.2">
      <c r="A66" s="2" t="s">
        <v>59</v>
      </c>
      <c r="C66" s="6">
        <v>650000000</v>
      </c>
      <c r="D66" s="6" t="s">
        <v>62</v>
      </c>
      <c r="F66" s="6"/>
    </row>
    <row r="67" spans="1:6" x14ac:dyDescent="0.2">
      <c r="A67" s="2" t="s">
        <v>67</v>
      </c>
      <c r="C67" s="6">
        <v>1250000000</v>
      </c>
      <c r="D67" s="6" t="s">
        <v>63</v>
      </c>
      <c r="F67" s="6"/>
    </row>
    <row r="68" spans="1:6" x14ac:dyDescent="0.2">
      <c r="A68" s="2" t="s">
        <v>60</v>
      </c>
      <c r="C68" s="6">
        <v>325000000</v>
      </c>
      <c r="D68" s="6" t="s">
        <v>64</v>
      </c>
      <c r="F68" s="6"/>
    </row>
    <row r="69" spans="1:6" x14ac:dyDescent="0.2">
      <c r="C69" s="6"/>
      <c r="D69" s="6"/>
    </row>
    <row r="70" spans="1:6" x14ac:dyDescent="0.2">
      <c r="D70" s="6"/>
    </row>
    <row r="71" spans="1:6" x14ac:dyDescent="0.2">
      <c r="D71" s="6"/>
    </row>
    <row r="72" spans="1:6" x14ac:dyDescent="0.2">
      <c r="A72" s="2" t="s">
        <v>40</v>
      </c>
      <c r="D72" s="6"/>
    </row>
    <row r="73" spans="1:6" x14ac:dyDescent="0.2">
      <c r="D73" s="6"/>
    </row>
    <row r="74" spans="1:6" x14ac:dyDescent="0.2">
      <c r="A74" s="2" t="s">
        <v>41</v>
      </c>
      <c r="D74" s="6"/>
    </row>
    <row r="75" spans="1:6" x14ac:dyDescent="0.2">
      <c r="A75" s="2" t="s">
        <v>54</v>
      </c>
      <c r="D75" s="6"/>
    </row>
    <row r="76" spans="1:6" x14ac:dyDescent="0.2">
      <c r="A76" s="2" t="s">
        <v>55</v>
      </c>
    </row>
    <row r="77" spans="1:6" x14ac:dyDescent="0.2">
      <c r="A77" s="2" t="s">
        <v>56</v>
      </c>
    </row>
    <row r="79" spans="1:6" x14ac:dyDescent="0.2">
      <c r="D79" s="7"/>
    </row>
  </sheetData>
  <mergeCells count="1">
    <mergeCell ref="A3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selection activeCell="H8" sqref="H8"/>
    </sheetView>
  </sheetViews>
  <sheetFormatPr baseColWidth="10" defaultRowHeight="14.25" x14ac:dyDescent="0.2"/>
  <cols>
    <col min="1" max="1" width="11.42578125" style="1"/>
    <col min="2" max="2" width="13.7109375" style="1" customWidth="1"/>
    <col min="3" max="4" width="11.42578125" style="1"/>
    <col min="5" max="7" width="17.5703125" style="1" bestFit="1" customWidth="1"/>
    <col min="8" max="12" width="11.42578125" style="1"/>
    <col min="13" max="13" width="13" style="1" bestFit="1" customWidth="1"/>
    <col min="14" max="17" width="11.42578125" style="1"/>
    <col min="18" max="18" width="14.42578125" style="1" bestFit="1" customWidth="1"/>
    <col min="19" max="257" width="11.42578125" style="1"/>
    <col min="258" max="258" width="13.7109375" style="1" customWidth="1"/>
    <col min="259" max="260" width="11.42578125" style="1"/>
    <col min="261" max="263" width="17.5703125" style="1" bestFit="1" customWidth="1"/>
    <col min="264" max="268" width="11.42578125" style="1"/>
    <col min="269" max="269" width="13" style="1" bestFit="1" customWidth="1"/>
    <col min="270" max="273" width="11.42578125" style="1"/>
    <col min="274" max="274" width="14.42578125" style="1" bestFit="1" customWidth="1"/>
    <col min="275" max="513" width="11.42578125" style="1"/>
    <col min="514" max="514" width="13.7109375" style="1" customWidth="1"/>
    <col min="515" max="516" width="11.42578125" style="1"/>
    <col min="517" max="519" width="17.5703125" style="1" bestFit="1" customWidth="1"/>
    <col min="520" max="524" width="11.42578125" style="1"/>
    <col min="525" max="525" width="13" style="1" bestFit="1" customWidth="1"/>
    <col min="526" max="529" width="11.42578125" style="1"/>
    <col min="530" max="530" width="14.42578125" style="1" bestFit="1" customWidth="1"/>
    <col min="531" max="769" width="11.42578125" style="1"/>
    <col min="770" max="770" width="13.7109375" style="1" customWidth="1"/>
    <col min="771" max="772" width="11.42578125" style="1"/>
    <col min="773" max="775" width="17.5703125" style="1" bestFit="1" customWidth="1"/>
    <col min="776" max="780" width="11.42578125" style="1"/>
    <col min="781" max="781" width="13" style="1" bestFit="1" customWidth="1"/>
    <col min="782" max="785" width="11.42578125" style="1"/>
    <col min="786" max="786" width="14.42578125" style="1" bestFit="1" customWidth="1"/>
    <col min="787" max="1025" width="11.42578125" style="1"/>
    <col min="1026" max="1026" width="13.7109375" style="1" customWidth="1"/>
    <col min="1027" max="1028" width="11.42578125" style="1"/>
    <col min="1029" max="1031" width="17.5703125" style="1" bestFit="1" customWidth="1"/>
    <col min="1032" max="1036" width="11.42578125" style="1"/>
    <col min="1037" max="1037" width="13" style="1" bestFit="1" customWidth="1"/>
    <col min="1038" max="1041" width="11.42578125" style="1"/>
    <col min="1042" max="1042" width="14.42578125" style="1" bestFit="1" customWidth="1"/>
    <col min="1043" max="1281" width="11.42578125" style="1"/>
    <col min="1282" max="1282" width="13.7109375" style="1" customWidth="1"/>
    <col min="1283" max="1284" width="11.42578125" style="1"/>
    <col min="1285" max="1287" width="17.5703125" style="1" bestFit="1" customWidth="1"/>
    <col min="1288" max="1292" width="11.42578125" style="1"/>
    <col min="1293" max="1293" width="13" style="1" bestFit="1" customWidth="1"/>
    <col min="1294" max="1297" width="11.42578125" style="1"/>
    <col min="1298" max="1298" width="14.42578125" style="1" bestFit="1" customWidth="1"/>
    <col min="1299" max="1537" width="11.42578125" style="1"/>
    <col min="1538" max="1538" width="13.7109375" style="1" customWidth="1"/>
    <col min="1539" max="1540" width="11.42578125" style="1"/>
    <col min="1541" max="1543" width="17.5703125" style="1" bestFit="1" customWidth="1"/>
    <col min="1544" max="1548" width="11.42578125" style="1"/>
    <col min="1549" max="1549" width="13" style="1" bestFit="1" customWidth="1"/>
    <col min="1550" max="1553" width="11.42578125" style="1"/>
    <col min="1554" max="1554" width="14.42578125" style="1" bestFit="1" customWidth="1"/>
    <col min="1555" max="1793" width="11.42578125" style="1"/>
    <col min="1794" max="1794" width="13.7109375" style="1" customWidth="1"/>
    <col min="1795" max="1796" width="11.42578125" style="1"/>
    <col min="1797" max="1799" width="17.5703125" style="1" bestFit="1" customWidth="1"/>
    <col min="1800" max="1804" width="11.42578125" style="1"/>
    <col min="1805" max="1805" width="13" style="1" bestFit="1" customWidth="1"/>
    <col min="1806" max="1809" width="11.42578125" style="1"/>
    <col min="1810" max="1810" width="14.42578125" style="1" bestFit="1" customWidth="1"/>
    <col min="1811" max="2049" width="11.42578125" style="1"/>
    <col min="2050" max="2050" width="13.7109375" style="1" customWidth="1"/>
    <col min="2051" max="2052" width="11.42578125" style="1"/>
    <col min="2053" max="2055" width="17.5703125" style="1" bestFit="1" customWidth="1"/>
    <col min="2056" max="2060" width="11.42578125" style="1"/>
    <col min="2061" max="2061" width="13" style="1" bestFit="1" customWidth="1"/>
    <col min="2062" max="2065" width="11.42578125" style="1"/>
    <col min="2066" max="2066" width="14.42578125" style="1" bestFit="1" customWidth="1"/>
    <col min="2067" max="2305" width="11.42578125" style="1"/>
    <col min="2306" max="2306" width="13.7109375" style="1" customWidth="1"/>
    <col min="2307" max="2308" width="11.42578125" style="1"/>
    <col min="2309" max="2311" width="17.5703125" style="1" bestFit="1" customWidth="1"/>
    <col min="2312" max="2316" width="11.42578125" style="1"/>
    <col min="2317" max="2317" width="13" style="1" bestFit="1" customWidth="1"/>
    <col min="2318" max="2321" width="11.42578125" style="1"/>
    <col min="2322" max="2322" width="14.42578125" style="1" bestFit="1" customWidth="1"/>
    <col min="2323" max="2561" width="11.42578125" style="1"/>
    <col min="2562" max="2562" width="13.7109375" style="1" customWidth="1"/>
    <col min="2563" max="2564" width="11.42578125" style="1"/>
    <col min="2565" max="2567" width="17.5703125" style="1" bestFit="1" customWidth="1"/>
    <col min="2568" max="2572" width="11.42578125" style="1"/>
    <col min="2573" max="2573" width="13" style="1" bestFit="1" customWidth="1"/>
    <col min="2574" max="2577" width="11.42578125" style="1"/>
    <col min="2578" max="2578" width="14.42578125" style="1" bestFit="1" customWidth="1"/>
    <col min="2579" max="2817" width="11.42578125" style="1"/>
    <col min="2818" max="2818" width="13.7109375" style="1" customWidth="1"/>
    <col min="2819" max="2820" width="11.42578125" style="1"/>
    <col min="2821" max="2823" width="17.5703125" style="1" bestFit="1" customWidth="1"/>
    <col min="2824" max="2828" width="11.42578125" style="1"/>
    <col min="2829" max="2829" width="13" style="1" bestFit="1" customWidth="1"/>
    <col min="2830" max="2833" width="11.42578125" style="1"/>
    <col min="2834" max="2834" width="14.42578125" style="1" bestFit="1" customWidth="1"/>
    <col min="2835" max="3073" width="11.42578125" style="1"/>
    <col min="3074" max="3074" width="13.7109375" style="1" customWidth="1"/>
    <col min="3075" max="3076" width="11.42578125" style="1"/>
    <col min="3077" max="3079" width="17.5703125" style="1" bestFit="1" customWidth="1"/>
    <col min="3080" max="3084" width="11.42578125" style="1"/>
    <col min="3085" max="3085" width="13" style="1" bestFit="1" customWidth="1"/>
    <col min="3086" max="3089" width="11.42578125" style="1"/>
    <col min="3090" max="3090" width="14.42578125" style="1" bestFit="1" customWidth="1"/>
    <col min="3091" max="3329" width="11.42578125" style="1"/>
    <col min="3330" max="3330" width="13.7109375" style="1" customWidth="1"/>
    <col min="3331" max="3332" width="11.42578125" style="1"/>
    <col min="3333" max="3335" width="17.5703125" style="1" bestFit="1" customWidth="1"/>
    <col min="3336" max="3340" width="11.42578125" style="1"/>
    <col min="3341" max="3341" width="13" style="1" bestFit="1" customWidth="1"/>
    <col min="3342" max="3345" width="11.42578125" style="1"/>
    <col min="3346" max="3346" width="14.42578125" style="1" bestFit="1" customWidth="1"/>
    <col min="3347" max="3585" width="11.42578125" style="1"/>
    <col min="3586" max="3586" width="13.7109375" style="1" customWidth="1"/>
    <col min="3587" max="3588" width="11.42578125" style="1"/>
    <col min="3589" max="3591" width="17.5703125" style="1" bestFit="1" customWidth="1"/>
    <col min="3592" max="3596" width="11.42578125" style="1"/>
    <col min="3597" max="3597" width="13" style="1" bestFit="1" customWidth="1"/>
    <col min="3598" max="3601" width="11.42578125" style="1"/>
    <col min="3602" max="3602" width="14.42578125" style="1" bestFit="1" customWidth="1"/>
    <col min="3603" max="3841" width="11.42578125" style="1"/>
    <col min="3842" max="3842" width="13.7109375" style="1" customWidth="1"/>
    <col min="3843" max="3844" width="11.42578125" style="1"/>
    <col min="3845" max="3847" width="17.5703125" style="1" bestFit="1" customWidth="1"/>
    <col min="3848" max="3852" width="11.42578125" style="1"/>
    <col min="3853" max="3853" width="13" style="1" bestFit="1" customWidth="1"/>
    <col min="3854" max="3857" width="11.42578125" style="1"/>
    <col min="3858" max="3858" width="14.42578125" style="1" bestFit="1" customWidth="1"/>
    <col min="3859" max="4097" width="11.42578125" style="1"/>
    <col min="4098" max="4098" width="13.7109375" style="1" customWidth="1"/>
    <col min="4099" max="4100" width="11.42578125" style="1"/>
    <col min="4101" max="4103" width="17.5703125" style="1" bestFit="1" customWidth="1"/>
    <col min="4104" max="4108" width="11.42578125" style="1"/>
    <col min="4109" max="4109" width="13" style="1" bestFit="1" customWidth="1"/>
    <col min="4110" max="4113" width="11.42578125" style="1"/>
    <col min="4114" max="4114" width="14.42578125" style="1" bestFit="1" customWidth="1"/>
    <col min="4115" max="4353" width="11.42578125" style="1"/>
    <col min="4354" max="4354" width="13.7109375" style="1" customWidth="1"/>
    <col min="4355" max="4356" width="11.42578125" style="1"/>
    <col min="4357" max="4359" width="17.5703125" style="1" bestFit="1" customWidth="1"/>
    <col min="4360" max="4364" width="11.42578125" style="1"/>
    <col min="4365" max="4365" width="13" style="1" bestFit="1" customWidth="1"/>
    <col min="4366" max="4369" width="11.42578125" style="1"/>
    <col min="4370" max="4370" width="14.42578125" style="1" bestFit="1" customWidth="1"/>
    <col min="4371" max="4609" width="11.42578125" style="1"/>
    <col min="4610" max="4610" width="13.7109375" style="1" customWidth="1"/>
    <col min="4611" max="4612" width="11.42578125" style="1"/>
    <col min="4613" max="4615" width="17.5703125" style="1" bestFit="1" customWidth="1"/>
    <col min="4616" max="4620" width="11.42578125" style="1"/>
    <col min="4621" max="4621" width="13" style="1" bestFit="1" customWidth="1"/>
    <col min="4622" max="4625" width="11.42578125" style="1"/>
    <col min="4626" max="4626" width="14.42578125" style="1" bestFit="1" customWidth="1"/>
    <col min="4627" max="4865" width="11.42578125" style="1"/>
    <col min="4866" max="4866" width="13.7109375" style="1" customWidth="1"/>
    <col min="4867" max="4868" width="11.42578125" style="1"/>
    <col min="4869" max="4871" width="17.5703125" style="1" bestFit="1" customWidth="1"/>
    <col min="4872" max="4876" width="11.42578125" style="1"/>
    <col min="4877" max="4877" width="13" style="1" bestFit="1" customWidth="1"/>
    <col min="4878" max="4881" width="11.42578125" style="1"/>
    <col min="4882" max="4882" width="14.42578125" style="1" bestFit="1" customWidth="1"/>
    <col min="4883" max="5121" width="11.42578125" style="1"/>
    <col min="5122" max="5122" width="13.7109375" style="1" customWidth="1"/>
    <col min="5123" max="5124" width="11.42578125" style="1"/>
    <col min="5125" max="5127" width="17.5703125" style="1" bestFit="1" customWidth="1"/>
    <col min="5128" max="5132" width="11.42578125" style="1"/>
    <col min="5133" max="5133" width="13" style="1" bestFit="1" customWidth="1"/>
    <col min="5134" max="5137" width="11.42578125" style="1"/>
    <col min="5138" max="5138" width="14.42578125" style="1" bestFit="1" customWidth="1"/>
    <col min="5139" max="5377" width="11.42578125" style="1"/>
    <col min="5378" max="5378" width="13.7109375" style="1" customWidth="1"/>
    <col min="5379" max="5380" width="11.42578125" style="1"/>
    <col min="5381" max="5383" width="17.5703125" style="1" bestFit="1" customWidth="1"/>
    <col min="5384" max="5388" width="11.42578125" style="1"/>
    <col min="5389" max="5389" width="13" style="1" bestFit="1" customWidth="1"/>
    <col min="5390" max="5393" width="11.42578125" style="1"/>
    <col min="5394" max="5394" width="14.42578125" style="1" bestFit="1" customWidth="1"/>
    <col min="5395" max="5633" width="11.42578125" style="1"/>
    <col min="5634" max="5634" width="13.7109375" style="1" customWidth="1"/>
    <col min="5635" max="5636" width="11.42578125" style="1"/>
    <col min="5637" max="5639" width="17.5703125" style="1" bestFit="1" customWidth="1"/>
    <col min="5640" max="5644" width="11.42578125" style="1"/>
    <col min="5645" max="5645" width="13" style="1" bestFit="1" customWidth="1"/>
    <col min="5646" max="5649" width="11.42578125" style="1"/>
    <col min="5650" max="5650" width="14.42578125" style="1" bestFit="1" customWidth="1"/>
    <col min="5651" max="5889" width="11.42578125" style="1"/>
    <col min="5890" max="5890" width="13.7109375" style="1" customWidth="1"/>
    <col min="5891" max="5892" width="11.42578125" style="1"/>
    <col min="5893" max="5895" width="17.5703125" style="1" bestFit="1" customWidth="1"/>
    <col min="5896" max="5900" width="11.42578125" style="1"/>
    <col min="5901" max="5901" width="13" style="1" bestFit="1" customWidth="1"/>
    <col min="5902" max="5905" width="11.42578125" style="1"/>
    <col min="5906" max="5906" width="14.42578125" style="1" bestFit="1" customWidth="1"/>
    <col min="5907" max="6145" width="11.42578125" style="1"/>
    <col min="6146" max="6146" width="13.7109375" style="1" customWidth="1"/>
    <col min="6147" max="6148" width="11.42578125" style="1"/>
    <col min="6149" max="6151" width="17.5703125" style="1" bestFit="1" customWidth="1"/>
    <col min="6152" max="6156" width="11.42578125" style="1"/>
    <col min="6157" max="6157" width="13" style="1" bestFit="1" customWidth="1"/>
    <col min="6158" max="6161" width="11.42578125" style="1"/>
    <col min="6162" max="6162" width="14.42578125" style="1" bestFit="1" customWidth="1"/>
    <col min="6163" max="6401" width="11.42578125" style="1"/>
    <col min="6402" max="6402" width="13.7109375" style="1" customWidth="1"/>
    <col min="6403" max="6404" width="11.42578125" style="1"/>
    <col min="6405" max="6407" width="17.5703125" style="1" bestFit="1" customWidth="1"/>
    <col min="6408" max="6412" width="11.42578125" style="1"/>
    <col min="6413" max="6413" width="13" style="1" bestFit="1" customWidth="1"/>
    <col min="6414" max="6417" width="11.42578125" style="1"/>
    <col min="6418" max="6418" width="14.42578125" style="1" bestFit="1" customWidth="1"/>
    <col min="6419" max="6657" width="11.42578125" style="1"/>
    <col min="6658" max="6658" width="13.7109375" style="1" customWidth="1"/>
    <col min="6659" max="6660" width="11.42578125" style="1"/>
    <col min="6661" max="6663" width="17.5703125" style="1" bestFit="1" customWidth="1"/>
    <col min="6664" max="6668" width="11.42578125" style="1"/>
    <col min="6669" max="6669" width="13" style="1" bestFit="1" customWidth="1"/>
    <col min="6670" max="6673" width="11.42578125" style="1"/>
    <col min="6674" max="6674" width="14.42578125" style="1" bestFit="1" customWidth="1"/>
    <col min="6675" max="6913" width="11.42578125" style="1"/>
    <col min="6914" max="6914" width="13.7109375" style="1" customWidth="1"/>
    <col min="6915" max="6916" width="11.42578125" style="1"/>
    <col min="6917" max="6919" width="17.5703125" style="1" bestFit="1" customWidth="1"/>
    <col min="6920" max="6924" width="11.42578125" style="1"/>
    <col min="6925" max="6925" width="13" style="1" bestFit="1" customWidth="1"/>
    <col min="6926" max="6929" width="11.42578125" style="1"/>
    <col min="6930" max="6930" width="14.42578125" style="1" bestFit="1" customWidth="1"/>
    <col min="6931" max="7169" width="11.42578125" style="1"/>
    <col min="7170" max="7170" width="13.7109375" style="1" customWidth="1"/>
    <col min="7171" max="7172" width="11.42578125" style="1"/>
    <col min="7173" max="7175" width="17.5703125" style="1" bestFit="1" customWidth="1"/>
    <col min="7176" max="7180" width="11.42578125" style="1"/>
    <col min="7181" max="7181" width="13" style="1" bestFit="1" customWidth="1"/>
    <col min="7182" max="7185" width="11.42578125" style="1"/>
    <col min="7186" max="7186" width="14.42578125" style="1" bestFit="1" customWidth="1"/>
    <col min="7187" max="7425" width="11.42578125" style="1"/>
    <col min="7426" max="7426" width="13.7109375" style="1" customWidth="1"/>
    <col min="7427" max="7428" width="11.42578125" style="1"/>
    <col min="7429" max="7431" width="17.5703125" style="1" bestFit="1" customWidth="1"/>
    <col min="7432" max="7436" width="11.42578125" style="1"/>
    <col min="7437" max="7437" width="13" style="1" bestFit="1" customWidth="1"/>
    <col min="7438" max="7441" width="11.42578125" style="1"/>
    <col min="7442" max="7442" width="14.42578125" style="1" bestFit="1" customWidth="1"/>
    <col min="7443" max="7681" width="11.42578125" style="1"/>
    <col min="7682" max="7682" width="13.7109375" style="1" customWidth="1"/>
    <col min="7683" max="7684" width="11.42578125" style="1"/>
    <col min="7685" max="7687" width="17.5703125" style="1" bestFit="1" customWidth="1"/>
    <col min="7688" max="7692" width="11.42578125" style="1"/>
    <col min="7693" max="7693" width="13" style="1" bestFit="1" customWidth="1"/>
    <col min="7694" max="7697" width="11.42578125" style="1"/>
    <col min="7698" max="7698" width="14.42578125" style="1" bestFit="1" customWidth="1"/>
    <col min="7699" max="7937" width="11.42578125" style="1"/>
    <col min="7938" max="7938" width="13.7109375" style="1" customWidth="1"/>
    <col min="7939" max="7940" width="11.42578125" style="1"/>
    <col min="7941" max="7943" width="17.5703125" style="1" bestFit="1" customWidth="1"/>
    <col min="7944" max="7948" width="11.42578125" style="1"/>
    <col min="7949" max="7949" width="13" style="1" bestFit="1" customWidth="1"/>
    <col min="7950" max="7953" width="11.42578125" style="1"/>
    <col min="7954" max="7954" width="14.42578125" style="1" bestFit="1" customWidth="1"/>
    <col min="7955" max="8193" width="11.42578125" style="1"/>
    <col min="8194" max="8194" width="13.7109375" style="1" customWidth="1"/>
    <col min="8195" max="8196" width="11.42578125" style="1"/>
    <col min="8197" max="8199" width="17.5703125" style="1" bestFit="1" customWidth="1"/>
    <col min="8200" max="8204" width="11.42578125" style="1"/>
    <col min="8205" max="8205" width="13" style="1" bestFit="1" customWidth="1"/>
    <col min="8206" max="8209" width="11.42578125" style="1"/>
    <col min="8210" max="8210" width="14.42578125" style="1" bestFit="1" customWidth="1"/>
    <col min="8211" max="8449" width="11.42578125" style="1"/>
    <col min="8450" max="8450" width="13.7109375" style="1" customWidth="1"/>
    <col min="8451" max="8452" width="11.42578125" style="1"/>
    <col min="8453" max="8455" width="17.5703125" style="1" bestFit="1" customWidth="1"/>
    <col min="8456" max="8460" width="11.42578125" style="1"/>
    <col min="8461" max="8461" width="13" style="1" bestFit="1" customWidth="1"/>
    <col min="8462" max="8465" width="11.42578125" style="1"/>
    <col min="8466" max="8466" width="14.42578125" style="1" bestFit="1" customWidth="1"/>
    <col min="8467" max="8705" width="11.42578125" style="1"/>
    <col min="8706" max="8706" width="13.7109375" style="1" customWidth="1"/>
    <col min="8707" max="8708" width="11.42578125" style="1"/>
    <col min="8709" max="8711" width="17.5703125" style="1" bestFit="1" customWidth="1"/>
    <col min="8712" max="8716" width="11.42578125" style="1"/>
    <col min="8717" max="8717" width="13" style="1" bestFit="1" customWidth="1"/>
    <col min="8718" max="8721" width="11.42578125" style="1"/>
    <col min="8722" max="8722" width="14.42578125" style="1" bestFit="1" customWidth="1"/>
    <col min="8723" max="8961" width="11.42578125" style="1"/>
    <col min="8962" max="8962" width="13.7109375" style="1" customWidth="1"/>
    <col min="8963" max="8964" width="11.42578125" style="1"/>
    <col min="8965" max="8967" width="17.5703125" style="1" bestFit="1" customWidth="1"/>
    <col min="8968" max="8972" width="11.42578125" style="1"/>
    <col min="8973" max="8973" width="13" style="1" bestFit="1" customWidth="1"/>
    <col min="8974" max="8977" width="11.42578125" style="1"/>
    <col min="8978" max="8978" width="14.42578125" style="1" bestFit="1" customWidth="1"/>
    <col min="8979" max="9217" width="11.42578125" style="1"/>
    <col min="9218" max="9218" width="13.7109375" style="1" customWidth="1"/>
    <col min="9219" max="9220" width="11.42578125" style="1"/>
    <col min="9221" max="9223" width="17.5703125" style="1" bestFit="1" customWidth="1"/>
    <col min="9224" max="9228" width="11.42578125" style="1"/>
    <col min="9229" max="9229" width="13" style="1" bestFit="1" customWidth="1"/>
    <col min="9230" max="9233" width="11.42578125" style="1"/>
    <col min="9234" max="9234" width="14.42578125" style="1" bestFit="1" customWidth="1"/>
    <col min="9235" max="9473" width="11.42578125" style="1"/>
    <col min="9474" max="9474" width="13.7109375" style="1" customWidth="1"/>
    <col min="9475" max="9476" width="11.42578125" style="1"/>
    <col min="9477" max="9479" width="17.5703125" style="1" bestFit="1" customWidth="1"/>
    <col min="9480" max="9484" width="11.42578125" style="1"/>
    <col min="9485" max="9485" width="13" style="1" bestFit="1" customWidth="1"/>
    <col min="9486" max="9489" width="11.42578125" style="1"/>
    <col min="9490" max="9490" width="14.42578125" style="1" bestFit="1" customWidth="1"/>
    <col min="9491" max="9729" width="11.42578125" style="1"/>
    <col min="9730" max="9730" width="13.7109375" style="1" customWidth="1"/>
    <col min="9731" max="9732" width="11.42578125" style="1"/>
    <col min="9733" max="9735" width="17.5703125" style="1" bestFit="1" customWidth="1"/>
    <col min="9736" max="9740" width="11.42578125" style="1"/>
    <col min="9741" max="9741" width="13" style="1" bestFit="1" customWidth="1"/>
    <col min="9742" max="9745" width="11.42578125" style="1"/>
    <col min="9746" max="9746" width="14.42578125" style="1" bestFit="1" customWidth="1"/>
    <col min="9747" max="9985" width="11.42578125" style="1"/>
    <col min="9986" max="9986" width="13.7109375" style="1" customWidth="1"/>
    <col min="9987" max="9988" width="11.42578125" style="1"/>
    <col min="9989" max="9991" width="17.5703125" style="1" bestFit="1" customWidth="1"/>
    <col min="9992" max="9996" width="11.42578125" style="1"/>
    <col min="9997" max="9997" width="13" style="1" bestFit="1" customWidth="1"/>
    <col min="9998" max="10001" width="11.42578125" style="1"/>
    <col min="10002" max="10002" width="14.42578125" style="1" bestFit="1" customWidth="1"/>
    <col min="10003" max="10241" width="11.42578125" style="1"/>
    <col min="10242" max="10242" width="13.7109375" style="1" customWidth="1"/>
    <col min="10243" max="10244" width="11.42578125" style="1"/>
    <col min="10245" max="10247" width="17.5703125" style="1" bestFit="1" customWidth="1"/>
    <col min="10248" max="10252" width="11.42578125" style="1"/>
    <col min="10253" max="10253" width="13" style="1" bestFit="1" customWidth="1"/>
    <col min="10254" max="10257" width="11.42578125" style="1"/>
    <col min="10258" max="10258" width="14.42578125" style="1" bestFit="1" customWidth="1"/>
    <col min="10259" max="10497" width="11.42578125" style="1"/>
    <col min="10498" max="10498" width="13.7109375" style="1" customWidth="1"/>
    <col min="10499" max="10500" width="11.42578125" style="1"/>
    <col min="10501" max="10503" width="17.5703125" style="1" bestFit="1" customWidth="1"/>
    <col min="10504" max="10508" width="11.42578125" style="1"/>
    <col min="10509" max="10509" width="13" style="1" bestFit="1" customWidth="1"/>
    <col min="10510" max="10513" width="11.42578125" style="1"/>
    <col min="10514" max="10514" width="14.42578125" style="1" bestFit="1" customWidth="1"/>
    <col min="10515" max="10753" width="11.42578125" style="1"/>
    <col min="10754" max="10754" width="13.7109375" style="1" customWidth="1"/>
    <col min="10755" max="10756" width="11.42578125" style="1"/>
    <col min="10757" max="10759" width="17.5703125" style="1" bestFit="1" customWidth="1"/>
    <col min="10760" max="10764" width="11.42578125" style="1"/>
    <col min="10765" max="10765" width="13" style="1" bestFit="1" customWidth="1"/>
    <col min="10766" max="10769" width="11.42578125" style="1"/>
    <col min="10770" max="10770" width="14.42578125" style="1" bestFit="1" customWidth="1"/>
    <col min="10771" max="11009" width="11.42578125" style="1"/>
    <col min="11010" max="11010" width="13.7109375" style="1" customWidth="1"/>
    <col min="11011" max="11012" width="11.42578125" style="1"/>
    <col min="11013" max="11015" width="17.5703125" style="1" bestFit="1" customWidth="1"/>
    <col min="11016" max="11020" width="11.42578125" style="1"/>
    <col min="11021" max="11021" width="13" style="1" bestFit="1" customWidth="1"/>
    <col min="11022" max="11025" width="11.42578125" style="1"/>
    <col min="11026" max="11026" width="14.42578125" style="1" bestFit="1" customWidth="1"/>
    <col min="11027" max="11265" width="11.42578125" style="1"/>
    <col min="11266" max="11266" width="13.7109375" style="1" customWidth="1"/>
    <col min="11267" max="11268" width="11.42578125" style="1"/>
    <col min="11269" max="11271" width="17.5703125" style="1" bestFit="1" customWidth="1"/>
    <col min="11272" max="11276" width="11.42578125" style="1"/>
    <col min="11277" max="11277" width="13" style="1" bestFit="1" customWidth="1"/>
    <col min="11278" max="11281" width="11.42578125" style="1"/>
    <col min="11282" max="11282" width="14.42578125" style="1" bestFit="1" customWidth="1"/>
    <col min="11283" max="11521" width="11.42578125" style="1"/>
    <col min="11522" max="11522" width="13.7109375" style="1" customWidth="1"/>
    <col min="11523" max="11524" width="11.42578125" style="1"/>
    <col min="11525" max="11527" width="17.5703125" style="1" bestFit="1" customWidth="1"/>
    <col min="11528" max="11532" width="11.42578125" style="1"/>
    <col min="11533" max="11533" width="13" style="1" bestFit="1" customWidth="1"/>
    <col min="11534" max="11537" width="11.42578125" style="1"/>
    <col min="11538" max="11538" width="14.42578125" style="1" bestFit="1" customWidth="1"/>
    <col min="11539" max="11777" width="11.42578125" style="1"/>
    <col min="11778" max="11778" width="13.7109375" style="1" customWidth="1"/>
    <col min="11779" max="11780" width="11.42578125" style="1"/>
    <col min="11781" max="11783" width="17.5703125" style="1" bestFit="1" customWidth="1"/>
    <col min="11784" max="11788" width="11.42578125" style="1"/>
    <col min="11789" max="11789" width="13" style="1" bestFit="1" customWidth="1"/>
    <col min="11790" max="11793" width="11.42578125" style="1"/>
    <col min="11794" max="11794" width="14.42578125" style="1" bestFit="1" customWidth="1"/>
    <col min="11795" max="12033" width="11.42578125" style="1"/>
    <col min="12034" max="12034" width="13.7109375" style="1" customWidth="1"/>
    <col min="12035" max="12036" width="11.42578125" style="1"/>
    <col min="12037" max="12039" width="17.5703125" style="1" bestFit="1" customWidth="1"/>
    <col min="12040" max="12044" width="11.42578125" style="1"/>
    <col min="12045" max="12045" width="13" style="1" bestFit="1" customWidth="1"/>
    <col min="12046" max="12049" width="11.42578125" style="1"/>
    <col min="12050" max="12050" width="14.42578125" style="1" bestFit="1" customWidth="1"/>
    <col min="12051" max="12289" width="11.42578125" style="1"/>
    <col min="12290" max="12290" width="13.7109375" style="1" customWidth="1"/>
    <col min="12291" max="12292" width="11.42578125" style="1"/>
    <col min="12293" max="12295" width="17.5703125" style="1" bestFit="1" customWidth="1"/>
    <col min="12296" max="12300" width="11.42578125" style="1"/>
    <col min="12301" max="12301" width="13" style="1" bestFit="1" customWidth="1"/>
    <col min="12302" max="12305" width="11.42578125" style="1"/>
    <col min="12306" max="12306" width="14.42578125" style="1" bestFit="1" customWidth="1"/>
    <col min="12307" max="12545" width="11.42578125" style="1"/>
    <col min="12546" max="12546" width="13.7109375" style="1" customWidth="1"/>
    <col min="12547" max="12548" width="11.42578125" style="1"/>
    <col min="12549" max="12551" width="17.5703125" style="1" bestFit="1" customWidth="1"/>
    <col min="12552" max="12556" width="11.42578125" style="1"/>
    <col min="12557" max="12557" width="13" style="1" bestFit="1" customWidth="1"/>
    <col min="12558" max="12561" width="11.42578125" style="1"/>
    <col min="12562" max="12562" width="14.42578125" style="1" bestFit="1" customWidth="1"/>
    <col min="12563" max="12801" width="11.42578125" style="1"/>
    <col min="12802" max="12802" width="13.7109375" style="1" customWidth="1"/>
    <col min="12803" max="12804" width="11.42578125" style="1"/>
    <col min="12805" max="12807" width="17.5703125" style="1" bestFit="1" customWidth="1"/>
    <col min="12808" max="12812" width="11.42578125" style="1"/>
    <col min="12813" max="12813" width="13" style="1" bestFit="1" customWidth="1"/>
    <col min="12814" max="12817" width="11.42578125" style="1"/>
    <col min="12818" max="12818" width="14.42578125" style="1" bestFit="1" customWidth="1"/>
    <col min="12819" max="13057" width="11.42578125" style="1"/>
    <col min="13058" max="13058" width="13.7109375" style="1" customWidth="1"/>
    <col min="13059" max="13060" width="11.42578125" style="1"/>
    <col min="13061" max="13063" width="17.5703125" style="1" bestFit="1" customWidth="1"/>
    <col min="13064" max="13068" width="11.42578125" style="1"/>
    <col min="13069" max="13069" width="13" style="1" bestFit="1" customWidth="1"/>
    <col min="13070" max="13073" width="11.42578125" style="1"/>
    <col min="13074" max="13074" width="14.42578125" style="1" bestFit="1" customWidth="1"/>
    <col min="13075" max="13313" width="11.42578125" style="1"/>
    <col min="13314" max="13314" width="13.7109375" style="1" customWidth="1"/>
    <col min="13315" max="13316" width="11.42578125" style="1"/>
    <col min="13317" max="13319" width="17.5703125" style="1" bestFit="1" customWidth="1"/>
    <col min="13320" max="13324" width="11.42578125" style="1"/>
    <col min="13325" max="13325" width="13" style="1" bestFit="1" customWidth="1"/>
    <col min="13326" max="13329" width="11.42578125" style="1"/>
    <col min="13330" max="13330" width="14.42578125" style="1" bestFit="1" customWidth="1"/>
    <col min="13331" max="13569" width="11.42578125" style="1"/>
    <col min="13570" max="13570" width="13.7109375" style="1" customWidth="1"/>
    <col min="13571" max="13572" width="11.42578125" style="1"/>
    <col min="13573" max="13575" width="17.5703125" style="1" bestFit="1" customWidth="1"/>
    <col min="13576" max="13580" width="11.42578125" style="1"/>
    <col min="13581" max="13581" width="13" style="1" bestFit="1" customWidth="1"/>
    <col min="13582" max="13585" width="11.42578125" style="1"/>
    <col min="13586" max="13586" width="14.42578125" style="1" bestFit="1" customWidth="1"/>
    <col min="13587" max="13825" width="11.42578125" style="1"/>
    <col min="13826" max="13826" width="13.7109375" style="1" customWidth="1"/>
    <col min="13827" max="13828" width="11.42578125" style="1"/>
    <col min="13829" max="13831" width="17.5703125" style="1" bestFit="1" customWidth="1"/>
    <col min="13832" max="13836" width="11.42578125" style="1"/>
    <col min="13837" max="13837" width="13" style="1" bestFit="1" customWidth="1"/>
    <col min="13838" max="13841" width="11.42578125" style="1"/>
    <col min="13842" max="13842" width="14.42578125" style="1" bestFit="1" customWidth="1"/>
    <col min="13843" max="14081" width="11.42578125" style="1"/>
    <col min="14082" max="14082" width="13.7109375" style="1" customWidth="1"/>
    <col min="14083" max="14084" width="11.42578125" style="1"/>
    <col min="14085" max="14087" width="17.5703125" style="1" bestFit="1" customWidth="1"/>
    <col min="14088" max="14092" width="11.42578125" style="1"/>
    <col min="14093" max="14093" width="13" style="1" bestFit="1" customWidth="1"/>
    <col min="14094" max="14097" width="11.42578125" style="1"/>
    <col min="14098" max="14098" width="14.42578125" style="1" bestFit="1" customWidth="1"/>
    <col min="14099" max="14337" width="11.42578125" style="1"/>
    <col min="14338" max="14338" width="13.7109375" style="1" customWidth="1"/>
    <col min="14339" max="14340" width="11.42578125" style="1"/>
    <col min="14341" max="14343" width="17.5703125" style="1" bestFit="1" customWidth="1"/>
    <col min="14344" max="14348" width="11.42578125" style="1"/>
    <col min="14349" max="14349" width="13" style="1" bestFit="1" customWidth="1"/>
    <col min="14350" max="14353" width="11.42578125" style="1"/>
    <col min="14354" max="14354" width="14.42578125" style="1" bestFit="1" customWidth="1"/>
    <col min="14355" max="14593" width="11.42578125" style="1"/>
    <col min="14594" max="14594" width="13.7109375" style="1" customWidth="1"/>
    <col min="14595" max="14596" width="11.42578125" style="1"/>
    <col min="14597" max="14599" width="17.5703125" style="1" bestFit="1" customWidth="1"/>
    <col min="14600" max="14604" width="11.42578125" style="1"/>
    <col min="14605" max="14605" width="13" style="1" bestFit="1" customWidth="1"/>
    <col min="14606" max="14609" width="11.42578125" style="1"/>
    <col min="14610" max="14610" width="14.42578125" style="1" bestFit="1" customWidth="1"/>
    <col min="14611" max="14849" width="11.42578125" style="1"/>
    <col min="14850" max="14850" width="13.7109375" style="1" customWidth="1"/>
    <col min="14851" max="14852" width="11.42578125" style="1"/>
    <col min="14853" max="14855" width="17.5703125" style="1" bestFit="1" customWidth="1"/>
    <col min="14856" max="14860" width="11.42578125" style="1"/>
    <col min="14861" max="14861" width="13" style="1" bestFit="1" customWidth="1"/>
    <col min="14862" max="14865" width="11.42578125" style="1"/>
    <col min="14866" max="14866" width="14.42578125" style="1" bestFit="1" customWidth="1"/>
    <col min="14867" max="15105" width="11.42578125" style="1"/>
    <col min="15106" max="15106" width="13.7109375" style="1" customWidth="1"/>
    <col min="15107" max="15108" width="11.42578125" style="1"/>
    <col min="15109" max="15111" width="17.5703125" style="1" bestFit="1" customWidth="1"/>
    <col min="15112" max="15116" width="11.42578125" style="1"/>
    <col min="15117" max="15117" width="13" style="1" bestFit="1" customWidth="1"/>
    <col min="15118" max="15121" width="11.42578125" style="1"/>
    <col min="15122" max="15122" width="14.42578125" style="1" bestFit="1" customWidth="1"/>
    <col min="15123" max="15361" width="11.42578125" style="1"/>
    <col min="15362" max="15362" width="13.7109375" style="1" customWidth="1"/>
    <col min="15363" max="15364" width="11.42578125" style="1"/>
    <col min="15365" max="15367" width="17.5703125" style="1" bestFit="1" customWidth="1"/>
    <col min="15368" max="15372" width="11.42578125" style="1"/>
    <col min="15373" max="15373" width="13" style="1" bestFit="1" customWidth="1"/>
    <col min="15374" max="15377" width="11.42578125" style="1"/>
    <col min="15378" max="15378" width="14.42578125" style="1" bestFit="1" customWidth="1"/>
    <col min="15379" max="15617" width="11.42578125" style="1"/>
    <col min="15618" max="15618" width="13.7109375" style="1" customWidth="1"/>
    <col min="15619" max="15620" width="11.42578125" style="1"/>
    <col min="15621" max="15623" width="17.5703125" style="1" bestFit="1" customWidth="1"/>
    <col min="15624" max="15628" width="11.42578125" style="1"/>
    <col min="15629" max="15629" width="13" style="1" bestFit="1" customWidth="1"/>
    <col min="15630" max="15633" width="11.42578125" style="1"/>
    <col min="15634" max="15634" width="14.42578125" style="1" bestFit="1" customWidth="1"/>
    <col min="15635" max="15873" width="11.42578125" style="1"/>
    <col min="15874" max="15874" width="13.7109375" style="1" customWidth="1"/>
    <col min="15875" max="15876" width="11.42578125" style="1"/>
    <col min="15877" max="15879" width="17.5703125" style="1" bestFit="1" customWidth="1"/>
    <col min="15880" max="15884" width="11.42578125" style="1"/>
    <col min="15885" max="15885" width="13" style="1" bestFit="1" customWidth="1"/>
    <col min="15886" max="15889" width="11.42578125" style="1"/>
    <col min="15890" max="15890" width="14.42578125" style="1" bestFit="1" customWidth="1"/>
    <col min="15891" max="16129" width="11.42578125" style="1"/>
    <col min="16130" max="16130" width="13.7109375" style="1" customWidth="1"/>
    <col min="16131" max="16132" width="11.42578125" style="1"/>
    <col min="16133" max="16135" width="17.5703125" style="1" bestFit="1" customWidth="1"/>
    <col min="16136" max="16140" width="11.42578125" style="1"/>
    <col min="16141" max="16141" width="13" style="1" bestFit="1" customWidth="1"/>
    <col min="16142" max="16145" width="11.42578125" style="1"/>
    <col min="16146" max="16146" width="14.42578125" style="1" bestFit="1" customWidth="1"/>
    <col min="16147" max="16384" width="11.42578125" style="1"/>
  </cols>
  <sheetData>
    <row r="1" spans="1:12" ht="18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2.5" customHeight="1" x14ac:dyDescent="0.35">
      <c r="A2" s="43" t="s">
        <v>68</v>
      </c>
      <c r="B2" s="44"/>
      <c r="C2" s="44"/>
      <c r="D2" s="44"/>
      <c r="E2" s="44"/>
      <c r="F2" s="44"/>
      <c r="G2" s="44"/>
      <c r="H2" s="44"/>
      <c r="I2" s="9"/>
      <c r="J2" s="9"/>
      <c r="K2" s="9"/>
      <c r="L2" s="9"/>
    </row>
    <row r="3" spans="1:12" ht="129" customHeight="1" x14ac:dyDescent="0.35">
      <c r="B3" s="45" t="s">
        <v>69</v>
      </c>
      <c r="C3" s="45"/>
      <c r="D3" s="45"/>
      <c r="E3" s="45"/>
      <c r="F3" s="45"/>
      <c r="G3" s="45"/>
      <c r="H3" s="45"/>
      <c r="I3" s="46"/>
      <c r="J3" s="46"/>
      <c r="K3" s="46"/>
      <c r="L3" s="9"/>
    </row>
    <row r="4" spans="1:12" ht="70.5" customHeight="1" x14ac:dyDescent="0.35">
      <c r="B4" s="45" t="s">
        <v>82</v>
      </c>
      <c r="C4" s="45"/>
      <c r="D4" s="45"/>
      <c r="E4" s="45"/>
      <c r="F4" s="45"/>
      <c r="G4" s="45"/>
      <c r="H4" s="45"/>
      <c r="I4" s="46"/>
      <c r="J4" s="46"/>
      <c r="K4" s="46"/>
      <c r="L4" s="9"/>
    </row>
    <row r="5" spans="1:12" ht="58.5" customHeight="1" x14ac:dyDescent="0.35">
      <c r="B5" s="45" t="s">
        <v>83</v>
      </c>
      <c r="C5" s="45"/>
      <c r="D5" s="45"/>
      <c r="E5" s="45"/>
      <c r="F5" s="45"/>
      <c r="G5" s="45"/>
      <c r="H5" s="45"/>
      <c r="I5" s="46"/>
      <c r="J5" s="46"/>
      <c r="K5" s="46"/>
      <c r="L5" s="9"/>
    </row>
    <row r="6" spans="1:12" ht="23.25" customHeight="1" x14ac:dyDescent="0.35">
      <c r="B6" s="10"/>
      <c r="C6" s="10"/>
      <c r="D6" s="10"/>
      <c r="E6" s="10"/>
      <c r="F6" s="10"/>
      <c r="G6" s="10"/>
      <c r="H6" s="10"/>
      <c r="I6" s="11"/>
      <c r="J6" s="11"/>
      <c r="K6" s="11"/>
      <c r="L6" s="9"/>
    </row>
    <row r="7" spans="1:12" ht="18" x14ac:dyDescent="0.25">
      <c r="B7" s="47" t="s">
        <v>70</v>
      </c>
      <c r="C7" s="47"/>
      <c r="D7" s="47"/>
      <c r="E7" s="12" t="s">
        <v>71</v>
      </c>
      <c r="F7" s="12" t="s">
        <v>72</v>
      </c>
      <c r="G7" s="12" t="s">
        <v>73</v>
      </c>
      <c r="H7" s="9"/>
      <c r="I7" s="9"/>
      <c r="J7" s="9"/>
      <c r="K7" s="9"/>
      <c r="L7" s="9"/>
    </row>
    <row r="8" spans="1:12" ht="18" x14ac:dyDescent="0.25">
      <c r="B8" s="42" t="s">
        <v>74</v>
      </c>
      <c r="C8" s="42"/>
      <c r="D8" s="42"/>
      <c r="E8" s="13">
        <v>1000</v>
      </c>
      <c r="F8" s="13">
        <v>1500</v>
      </c>
      <c r="G8" s="13">
        <v>2000</v>
      </c>
      <c r="H8" s="9"/>
      <c r="I8" s="9"/>
      <c r="J8" s="9"/>
      <c r="K8" s="9"/>
      <c r="L8" s="9"/>
    </row>
    <row r="9" spans="1:12" ht="18" x14ac:dyDescent="0.2">
      <c r="B9" s="42" t="s">
        <v>75</v>
      </c>
      <c r="C9" s="42"/>
      <c r="D9" s="42"/>
      <c r="E9" s="14">
        <v>20</v>
      </c>
      <c r="F9" s="14">
        <v>22</v>
      </c>
      <c r="G9" s="14">
        <v>40</v>
      </c>
    </row>
    <row r="10" spans="1:12" ht="18" x14ac:dyDescent="0.2">
      <c r="B10" s="48"/>
      <c r="C10" s="48"/>
      <c r="D10" s="48"/>
      <c r="E10" s="15"/>
      <c r="F10" s="15"/>
      <c r="G10" s="15"/>
    </row>
    <row r="11" spans="1:12" ht="18" x14ac:dyDescent="0.2">
      <c r="B11" s="48" t="s">
        <v>76</v>
      </c>
      <c r="C11" s="48"/>
      <c r="D11" s="48"/>
      <c r="E11" s="15"/>
      <c r="F11" s="15"/>
      <c r="G11" s="15"/>
    </row>
    <row r="12" spans="1:12" ht="18" x14ac:dyDescent="0.2">
      <c r="B12" s="47" t="s">
        <v>77</v>
      </c>
      <c r="C12" s="47"/>
      <c r="D12" s="47"/>
      <c r="E12" s="12" t="s">
        <v>71</v>
      </c>
      <c r="F12" s="12" t="s">
        <v>72</v>
      </c>
      <c r="G12" s="12" t="s">
        <v>73</v>
      </c>
    </row>
    <row r="13" spans="1:12" ht="18" x14ac:dyDescent="0.2">
      <c r="B13" s="42" t="s">
        <v>85</v>
      </c>
      <c r="C13" s="42"/>
      <c r="D13" s="42"/>
      <c r="E13" s="14">
        <v>8.5</v>
      </c>
      <c r="F13" s="14">
        <v>11</v>
      </c>
      <c r="G13" s="14">
        <v>15.1</v>
      </c>
    </row>
    <row r="14" spans="1:12" ht="18" x14ac:dyDescent="0.2">
      <c r="B14" s="42" t="s">
        <v>86</v>
      </c>
      <c r="C14" s="42"/>
      <c r="D14" s="42"/>
      <c r="E14" s="14">
        <v>7.4</v>
      </c>
      <c r="F14" s="14">
        <v>8.5</v>
      </c>
      <c r="G14" s="14">
        <v>8.4</v>
      </c>
    </row>
    <row r="15" spans="1:12" ht="18" x14ac:dyDescent="0.2">
      <c r="B15" s="42" t="s">
        <v>84</v>
      </c>
      <c r="C15" s="42"/>
      <c r="D15" s="42"/>
      <c r="E15" s="14">
        <v>2.2000000000000002</v>
      </c>
      <c r="F15" s="14">
        <v>4</v>
      </c>
      <c r="G15" s="14">
        <v>5.5</v>
      </c>
    </row>
    <row r="16" spans="1:12" ht="18" x14ac:dyDescent="0.25">
      <c r="B16" s="42" t="s">
        <v>92</v>
      </c>
      <c r="C16" s="42"/>
      <c r="D16" s="42"/>
      <c r="E16" s="14">
        <v>2</v>
      </c>
      <c r="F16" s="14">
        <v>3</v>
      </c>
      <c r="G16" s="14">
        <v>4</v>
      </c>
      <c r="H16" s="9"/>
    </row>
    <row r="17" spans="2:11" ht="18" x14ac:dyDescent="0.2">
      <c r="B17" s="42" t="s">
        <v>87</v>
      </c>
      <c r="C17" s="42"/>
      <c r="D17" s="42"/>
      <c r="E17" s="14">
        <v>1</v>
      </c>
      <c r="F17" s="14">
        <v>2</v>
      </c>
      <c r="G17" s="14">
        <v>4</v>
      </c>
    </row>
    <row r="18" spans="2:11" ht="18" x14ac:dyDescent="0.25">
      <c r="B18" s="16"/>
      <c r="C18" s="9"/>
      <c r="D18" s="9"/>
      <c r="E18" s="15"/>
      <c r="F18" s="15"/>
      <c r="G18" s="15"/>
    </row>
    <row r="19" spans="2:11" x14ac:dyDescent="0.2">
      <c r="B19" s="17"/>
    </row>
    <row r="20" spans="2:11" ht="23.25" x14ac:dyDescent="0.35">
      <c r="B20" s="40" t="s">
        <v>79</v>
      </c>
      <c r="C20" s="40"/>
      <c r="D20" s="40"/>
      <c r="E20" s="40"/>
      <c r="F20" s="40"/>
      <c r="G20" s="40"/>
      <c r="H20" s="40"/>
      <c r="I20" s="41"/>
      <c r="J20" s="41"/>
      <c r="K20" s="41"/>
    </row>
    <row r="21" spans="2:11" ht="86.25" customHeight="1" x14ac:dyDescent="0.35">
      <c r="B21" s="40" t="s">
        <v>80</v>
      </c>
      <c r="C21" s="40"/>
      <c r="D21" s="40"/>
      <c r="E21" s="40"/>
      <c r="F21" s="40"/>
      <c r="G21" s="40"/>
      <c r="H21" s="40"/>
      <c r="I21" s="41"/>
      <c r="J21" s="41"/>
      <c r="K21" s="41"/>
    </row>
  </sheetData>
  <mergeCells count="17">
    <mergeCell ref="B14:D14"/>
    <mergeCell ref="A2:H2"/>
    <mergeCell ref="B3:K3"/>
    <mergeCell ref="B4:K4"/>
    <mergeCell ref="B5:K5"/>
    <mergeCell ref="B7:D7"/>
    <mergeCell ref="B8:D8"/>
    <mergeCell ref="B9:D9"/>
    <mergeCell ref="B10:D10"/>
    <mergeCell ref="B11:D11"/>
    <mergeCell ref="B12:D12"/>
    <mergeCell ref="B13:D13"/>
    <mergeCell ref="B20:K20"/>
    <mergeCell ref="B21:K21"/>
    <mergeCell ref="B15:D15"/>
    <mergeCell ref="B16:D16"/>
    <mergeCell ref="B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showGridLines="0" workbookViewId="0">
      <selection activeCell="B18" sqref="B18"/>
    </sheetView>
  </sheetViews>
  <sheetFormatPr baseColWidth="10" defaultRowHeight="15" x14ac:dyDescent="0.2"/>
  <cols>
    <col min="1" max="1" width="17.85546875" style="2" customWidth="1"/>
    <col min="2" max="2" width="32.42578125" style="2" customWidth="1"/>
    <col min="3" max="3" width="32.5703125" style="2" customWidth="1"/>
    <col min="4" max="4" width="20.42578125" style="2" customWidth="1"/>
    <col min="5" max="16384" width="11.42578125" style="2"/>
  </cols>
  <sheetData>
    <row r="2" spans="1:4" x14ac:dyDescent="0.2">
      <c r="A2" s="2" t="s">
        <v>91</v>
      </c>
      <c r="B2" s="6"/>
      <c r="C2" s="6"/>
      <c r="D2" s="6"/>
    </row>
    <row r="3" spans="1:4" x14ac:dyDescent="0.2">
      <c r="B3" s="6"/>
      <c r="C3" s="6"/>
      <c r="D3" s="6"/>
    </row>
    <row r="4" spans="1:4" x14ac:dyDescent="0.2">
      <c r="A4" s="2" t="s">
        <v>85</v>
      </c>
      <c r="B4" s="6">
        <v>1200000000</v>
      </c>
      <c r="C4" s="6" t="s">
        <v>93</v>
      </c>
      <c r="D4" s="6">
        <v>2500000</v>
      </c>
    </row>
    <row r="5" spans="1:4" x14ac:dyDescent="0.2">
      <c r="A5" s="2" t="s">
        <v>86</v>
      </c>
      <c r="B5" s="6">
        <v>3600000000</v>
      </c>
      <c r="C5" s="6" t="s">
        <v>94</v>
      </c>
      <c r="D5" s="6">
        <v>1500000</v>
      </c>
    </row>
    <row r="6" spans="1:4" x14ac:dyDescent="0.2">
      <c r="A6" s="2" t="s">
        <v>88</v>
      </c>
      <c r="B6" s="6">
        <v>1560000000</v>
      </c>
      <c r="C6" s="6"/>
      <c r="D6" s="6"/>
    </row>
    <row r="7" spans="1:4" x14ac:dyDescent="0.2">
      <c r="A7" s="2" t="s">
        <v>89</v>
      </c>
      <c r="B7" s="6">
        <v>2560000000</v>
      </c>
      <c r="C7" s="6"/>
      <c r="D7" s="6"/>
    </row>
    <row r="8" spans="1:4" ht="15.75" x14ac:dyDescent="0.25">
      <c r="A8" s="3" t="s">
        <v>90</v>
      </c>
      <c r="B8" s="4">
        <f>SUM(B4:B7)</f>
        <v>8920000000</v>
      </c>
      <c r="C8" s="6" t="s">
        <v>93</v>
      </c>
      <c r="D8" s="6">
        <v>1500000</v>
      </c>
    </row>
    <row r="9" spans="1:4" x14ac:dyDescent="0.2">
      <c r="B9" s="6"/>
      <c r="C9" s="6" t="s">
        <v>94</v>
      </c>
      <c r="D9" s="6">
        <v>2500000</v>
      </c>
    </row>
    <row r="10" spans="1:4" x14ac:dyDescent="0.2">
      <c r="B10" s="6"/>
      <c r="C10" s="6"/>
      <c r="D10" s="6"/>
    </row>
    <row r="11" spans="1:4" x14ac:dyDescent="0.2">
      <c r="B11" s="6"/>
      <c r="C11" s="6"/>
      <c r="D11" s="6"/>
    </row>
    <row r="12" spans="1:4" x14ac:dyDescent="0.2">
      <c r="A12" s="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opLeftCell="A4" workbookViewId="0">
      <selection activeCell="A17" sqref="A17"/>
    </sheetView>
  </sheetViews>
  <sheetFormatPr baseColWidth="10" defaultRowHeight="15" x14ac:dyDescent="0.2"/>
  <cols>
    <col min="1" max="1" width="41.7109375" style="2" customWidth="1"/>
    <col min="2" max="2" width="15.42578125" style="2" customWidth="1"/>
    <col min="3" max="3" width="11.42578125" style="2"/>
    <col min="4" max="4" width="15.7109375" style="2" customWidth="1"/>
    <col min="5" max="5" width="14.42578125" style="2" customWidth="1"/>
    <col min="6" max="6" width="15.85546875" style="2" customWidth="1"/>
    <col min="7" max="16384" width="11.42578125" style="2"/>
  </cols>
  <sheetData>
    <row r="3" spans="1:7" x14ac:dyDescent="0.2">
      <c r="A3" s="6" t="s">
        <v>108</v>
      </c>
      <c r="B3" s="6"/>
      <c r="C3" s="6"/>
      <c r="D3" s="6"/>
      <c r="E3" s="6"/>
      <c r="F3" s="6"/>
      <c r="G3" s="6"/>
    </row>
    <row r="4" spans="1:7" x14ac:dyDescent="0.2">
      <c r="G4" s="6"/>
    </row>
    <row r="5" spans="1:7" x14ac:dyDescent="0.2">
      <c r="A5" s="6"/>
      <c r="B5" s="6"/>
      <c r="C5" s="6"/>
      <c r="D5" s="6"/>
      <c r="E5" s="6"/>
      <c r="F5" s="6"/>
      <c r="G5" s="6"/>
    </row>
    <row r="6" spans="1:7" ht="15.75" x14ac:dyDescent="0.25">
      <c r="A6" s="4"/>
      <c r="B6" s="6"/>
      <c r="C6" s="6"/>
      <c r="D6" s="6"/>
      <c r="E6" s="6"/>
      <c r="F6" s="6"/>
      <c r="G6" s="6"/>
    </row>
    <row r="7" spans="1:7" ht="47.25" x14ac:dyDescent="0.25">
      <c r="A7" s="4" t="s">
        <v>10</v>
      </c>
      <c r="B7" s="4" t="s">
        <v>4</v>
      </c>
      <c r="C7" s="19" t="s">
        <v>98</v>
      </c>
      <c r="D7" s="19"/>
      <c r="E7" s="19"/>
      <c r="F7" s="19"/>
      <c r="G7" s="6"/>
    </row>
    <row r="8" spans="1:7" x14ac:dyDescent="0.2">
      <c r="A8" s="6" t="s">
        <v>99</v>
      </c>
      <c r="B8" s="6">
        <v>1550</v>
      </c>
      <c r="C8" s="6">
        <v>3150</v>
      </c>
      <c r="D8" s="18"/>
      <c r="E8" s="20"/>
      <c r="F8" s="18"/>
      <c r="G8" s="6"/>
    </row>
    <row r="9" spans="1:7" x14ac:dyDescent="0.2">
      <c r="A9" s="6" t="s">
        <v>100</v>
      </c>
      <c r="B9" s="6">
        <v>12356</v>
      </c>
      <c r="C9" s="6">
        <v>1650</v>
      </c>
      <c r="D9" s="18"/>
      <c r="E9" s="20"/>
      <c r="F9" s="18"/>
      <c r="G9" s="6"/>
    </row>
    <row r="10" spans="1:7" ht="15.75" x14ac:dyDescent="0.25">
      <c r="A10" s="6"/>
      <c r="B10" s="6"/>
      <c r="C10" s="6"/>
      <c r="D10" s="6"/>
      <c r="E10" s="21"/>
      <c r="F10" s="22"/>
      <c r="G10" s="6"/>
    </row>
    <row r="11" spans="1:7" x14ac:dyDescent="0.2">
      <c r="A11" s="6"/>
      <c r="B11" s="6"/>
      <c r="C11" s="6"/>
      <c r="D11" s="6"/>
      <c r="E11" s="6"/>
      <c r="F11" s="6"/>
      <c r="G11" s="6"/>
    </row>
    <row r="12" spans="1:7" x14ac:dyDescent="0.2">
      <c r="A12" s="6" t="s">
        <v>103</v>
      </c>
      <c r="B12" s="6"/>
      <c r="C12" s="6"/>
      <c r="D12" s="6"/>
      <c r="E12" s="6"/>
      <c r="F12" s="6"/>
      <c r="G12" s="6"/>
    </row>
    <row r="13" spans="1:7" x14ac:dyDescent="0.2">
      <c r="A13" s="6"/>
      <c r="B13" s="6"/>
      <c r="C13" s="6"/>
      <c r="D13" s="6"/>
      <c r="E13" s="6"/>
      <c r="F13" s="6"/>
      <c r="G13" s="6"/>
    </row>
    <row r="14" spans="1:7" x14ac:dyDescent="0.2">
      <c r="A14" s="6" t="s">
        <v>96</v>
      </c>
      <c r="B14" s="18">
        <v>125000000</v>
      </c>
      <c r="C14" s="6" t="s">
        <v>101</v>
      </c>
      <c r="D14" s="6"/>
      <c r="E14" s="6"/>
    </row>
    <row r="15" spans="1:7" x14ac:dyDescent="0.2">
      <c r="A15" s="6" t="s">
        <v>104</v>
      </c>
      <c r="B15" s="18">
        <v>285000</v>
      </c>
      <c r="C15" s="6" t="s">
        <v>101</v>
      </c>
      <c r="D15" s="6"/>
      <c r="E15" s="6"/>
    </row>
    <row r="16" spans="1:7" x14ac:dyDescent="0.2">
      <c r="A16" s="6" t="s">
        <v>105</v>
      </c>
      <c r="B16" s="18">
        <v>1456000</v>
      </c>
      <c r="C16" s="6" t="s">
        <v>101</v>
      </c>
      <c r="D16" s="6"/>
      <c r="E16" s="6"/>
    </row>
    <row r="17" spans="1:5" x14ac:dyDescent="0.2">
      <c r="A17" s="6"/>
      <c r="B17" s="18"/>
      <c r="C17" s="6"/>
      <c r="D17" s="6"/>
      <c r="E17" s="6"/>
    </row>
    <row r="18" spans="1:5" x14ac:dyDescent="0.2">
      <c r="A18" s="6"/>
      <c r="B18" s="18"/>
      <c r="C18" s="6"/>
      <c r="D18" s="6"/>
      <c r="E18" s="6"/>
    </row>
    <row r="19" spans="1:5" x14ac:dyDescent="0.2">
      <c r="A19" s="6"/>
      <c r="B19" s="18"/>
      <c r="C19" s="6"/>
      <c r="D19" s="6"/>
      <c r="E19" s="6"/>
    </row>
    <row r="22" spans="1:5" x14ac:dyDescent="0.2">
      <c r="A22" s="2" t="s">
        <v>107</v>
      </c>
    </row>
    <row r="23" spans="1:5" x14ac:dyDescent="0.2">
      <c r="A23" s="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1"/>
  <sheetViews>
    <sheetView showGridLines="0" topLeftCell="A10" workbookViewId="0">
      <selection activeCell="C28" sqref="C28"/>
    </sheetView>
  </sheetViews>
  <sheetFormatPr baseColWidth="10" defaultRowHeight="15" x14ac:dyDescent="0.2"/>
  <cols>
    <col min="1" max="1" width="11.5703125" style="23" bestFit="1" customWidth="1"/>
    <col min="2" max="2" width="31.42578125" style="23" customWidth="1"/>
    <col min="3" max="3" width="18.85546875" style="23" customWidth="1"/>
    <col min="4" max="4" width="21.85546875" style="26" customWidth="1"/>
    <col min="5" max="5" width="17.42578125" style="23" customWidth="1"/>
    <col min="6" max="6" width="12.28515625" style="23" bestFit="1" customWidth="1"/>
    <col min="7" max="7" width="16.28515625" style="23" customWidth="1"/>
    <col min="8" max="8" width="11.85546875" style="23" bestFit="1" customWidth="1"/>
    <col min="9" max="9" width="16.7109375" style="23" bestFit="1" customWidth="1"/>
    <col min="10" max="256" width="11.42578125" style="23"/>
    <col min="257" max="257" width="11.5703125" style="23" bestFit="1" customWidth="1"/>
    <col min="258" max="258" width="31.42578125" style="23" customWidth="1"/>
    <col min="259" max="259" width="18.85546875" style="23" customWidth="1"/>
    <col min="260" max="260" width="21.85546875" style="23" customWidth="1"/>
    <col min="261" max="261" width="17.42578125" style="23" customWidth="1"/>
    <col min="262" max="262" width="12.28515625" style="23" bestFit="1" customWidth="1"/>
    <col min="263" max="263" width="16.28515625" style="23" customWidth="1"/>
    <col min="264" max="264" width="11.85546875" style="23" bestFit="1" customWidth="1"/>
    <col min="265" max="265" width="16.7109375" style="23" bestFit="1" customWidth="1"/>
    <col min="266" max="512" width="11.42578125" style="23"/>
    <col min="513" max="513" width="11.5703125" style="23" bestFit="1" customWidth="1"/>
    <col min="514" max="514" width="31.42578125" style="23" customWidth="1"/>
    <col min="515" max="515" width="18.85546875" style="23" customWidth="1"/>
    <col min="516" max="516" width="21.85546875" style="23" customWidth="1"/>
    <col min="517" max="517" width="17.42578125" style="23" customWidth="1"/>
    <col min="518" max="518" width="12.28515625" style="23" bestFit="1" customWidth="1"/>
    <col min="519" max="519" width="16.28515625" style="23" customWidth="1"/>
    <col min="520" max="520" width="11.85546875" style="23" bestFit="1" customWidth="1"/>
    <col min="521" max="521" width="16.7109375" style="23" bestFit="1" customWidth="1"/>
    <col min="522" max="768" width="11.42578125" style="23"/>
    <col min="769" max="769" width="11.5703125" style="23" bestFit="1" customWidth="1"/>
    <col min="770" max="770" width="31.42578125" style="23" customWidth="1"/>
    <col min="771" max="771" width="18.85546875" style="23" customWidth="1"/>
    <col min="772" max="772" width="21.85546875" style="23" customWidth="1"/>
    <col min="773" max="773" width="17.42578125" style="23" customWidth="1"/>
    <col min="774" max="774" width="12.28515625" style="23" bestFit="1" customWidth="1"/>
    <col min="775" max="775" width="16.28515625" style="23" customWidth="1"/>
    <col min="776" max="776" width="11.85546875" style="23" bestFit="1" customWidth="1"/>
    <col min="777" max="777" width="16.7109375" style="23" bestFit="1" customWidth="1"/>
    <col min="778" max="1024" width="11.42578125" style="23"/>
    <col min="1025" max="1025" width="11.5703125" style="23" bestFit="1" customWidth="1"/>
    <col min="1026" max="1026" width="31.42578125" style="23" customWidth="1"/>
    <col min="1027" max="1027" width="18.85546875" style="23" customWidth="1"/>
    <col min="1028" max="1028" width="21.85546875" style="23" customWidth="1"/>
    <col min="1029" max="1029" width="17.42578125" style="23" customWidth="1"/>
    <col min="1030" max="1030" width="12.28515625" style="23" bestFit="1" customWidth="1"/>
    <col min="1031" max="1031" width="16.28515625" style="23" customWidth="1"/>
    <col min="1032" max="1032" width="11.85546875" style="23" bestFit="1" customWidth="1"/>
    <col min="1033" max="1033" width="16.7109375" style="23" bestFit="1" customWidth="1"/>
    <col min="1034" max="1280" width="11.42578125" style="23"/>
    <col min="1281" max="1281" width="11.5703125" style="23" bestFit="1" customWidth="1"/>
    <col min="1282" max="1282" width="31.42578125" style="23" customWidth="1"/>
    <col min="1283" max="1283" width="18.85546875" style="23" customWidth="1"/>
    <col min="1284" max="1284" width="21.85546875" style="23" customWidth="1"/>
    <col min="1285" max="1285" width="17.42578125" style="23" customWidth="1"/>
    <col min="1286" max="1286" width="12.28515625" style="23" bestFit="1" customWidth="1"/>
    <col min="1287" max="1287" width="16.28515625" style="23" customWidth="1"/>
    <col min="1288" max="1288" width="11.85546875" style="23" bestFit="1" customWidth="1"/>
    <col min="1289" max="1289" width="16.7109375" style="23" bestFit="1" customWidth="1"/>
    <col min="1290" max="1536" width="11.42578125" style="23"/>
    <col min="1537" max="1537" width="11.5703125" style="23" bestFit="1" customWidth="1"/>
    <col min="1538" max="1538" width="31.42578125" style="23" customWidth="1"/>
    <col min="1539" max="1539" width="18.85546875" style="23" customWidth="1"/>
    <col min="1540" max="1540" width="21.85546875" style="23" customWidth="1"/>
    <col min="1541" max="1541" width="17.42578125" style="23" customWidth="1"/>
    <col min="1542" max="1542" width="12.28515625" style="23" bestFit="1" customWidth="1"/>
    <col min="1543" max="1543" width="16.28515625" style="23" customWidth="1"/>
    <col min="1544" max="1544" width="11.85546875" style="23" bestFit="1" customWidth="1"/>
    <col min="1545" max="1545" width="16.7109375" style="23" bestFit="1" customWidth="1"/>
    <col min="1546" max="1792" width="11.42578125" style="23"/>
    <col min="1793" max="1793" width="11.5703125" style="23" bestFit="1" customWidth="1"/>
    <col min="1794" max="1794" width="31.42578125" style="23" customWidth="1"/>
    <col min="1795" max="1795" width="18.85546875" style="23" customWidth="1"/>
    <col min="1796" max="1796" width="21.85546875" style="23" customWidth="1"/>
    <col min="1797" max="1797" width="17.42578125" style="23" customWidth="1"/>
    <col min="1798" max="1798" width="12.28515625" style="23" bestFit="1" customWidth="1"/>
    <col min="1799" max="1799" width="16.28515625" style="23" customWidth="1"/>
    <col min="1800" max="1800" width="11.85546875" style="23" bestFit="1" customWidth="1"/>
    <col min="1801" max="1801" width="16.7109375" style="23" bestFit="1" customWidth="1"/>
    <col min="1802" max="2048" width="11.42578125" style="23"/>
    <col min="2049" max="2049" width="11.5703125" style="23" bestFit="1" customWidth="1"/>
    <col min="2050" max="2050" width="31.42578125" style="23" customWidth="1"/>
    <col min="2051" max="2051" width="18.85546875" style="23" customWidth="1"/>
    <col min="2052" max="2052" width="21.85546875" style="23" customWidth="1"/>
    <col min="2053" max="2053" width="17.42578125" style="23" customWidth="1"/>
    <col min="2054" max="2054" width="12.28515625" style="23" bestFit="1" customWidth="1"/>
    <col min="2055" max="2055" width="16.28515625" style="23" customWidth="1"/>
    <col min="2056" max="2056" width="11.85546875" style="23" bestFit="1" customWidth="1"/>
    <col min="2057" max="2057" width="16.7109375" style="23" bestFit="1" customWidth="1"/>
    <col min="2058" max="2304" width="11.42578125" style="23"/>
    <col min="2305" max="2305" width="11.5703125" style="23" bestFit="1" customWidth="1"/>
    <col min="2306" max="2306" width="31.42578125" style="23" customWidth="1"/>
    <col min="2307" max="2307" width="18.85546875" style="23" customWidth="1"/>
    <col min="2308" max="2308" width="21.85546875" style="23" customWidth="1"/>
    <col min="2309" max="2309" width="17.42578125" style="23" customWidth="1"/>
    <col min="2310" max="2310" width="12.28515625" style="23" bestFit="1" customWidth="1"/>
    <col min="2311" max="2311" width="16.28515625" style="23" customWidth="1"/>
    <col min="2312" max="2312" width="11.85546875" style="23" bestFit="1" customWidth="1"/>
    <col min="2313" max="2313" width="16.7109375" style="23" bestFit="1" customWidth="1"/>
    <col min="2314" max="2560" width="11.42578125" style="23"/>
    <col min="2561" max="2561" width="11.5703125" style="23" bestFit="1" customWidth="1"/>
    <col min="2562" max="2562" width="31.42578125" style="23" customWidth="1"/>
    <col min="2563" max="2563" width="18.85546875" style="23" customWidth="1"/>
    <col min="2564" max="2564" width="21.85546875" style="23" customWidth="1"/>
    <col min="2565" max="2565" width="17.42578125" style="23" customWidth="1"/>
    <col min="2566" max="2566" width="12.28515625" style="23" bestFit="1" customWidth="1"/>
    <col min="2567" max="2567" width="16.28515625" style="23" customWidth="1"/>
    <col min="2568" max="2568" width="11.85546875" style="23" bestFit="1" customWidth="1"/>
    <col min="2569" max="2569" width="16.7109375" style="23" bestFit="1" customWidth="1"/>
    <col min="2570" max="2816" width="11.42578125" style="23"/>
    <col min="2817" max="2817" width="11.5703125" style="23" bestFit="1" customWidth="1"/>
    <col min="2818" max="2818" width="31.42578125" style="23" customWidth="1"/>
    <col min="2819" max="2819" width="18.85546875" style="23" customWidth="1"/>
    <col min="2820" max="2820" width="21.85546875" style="23" customWidth="1"/>
    <col min="2821" max="2821" width="17.42578125" style="23" customWidth="1"/>
    <col min="2822" max="2822" width="12.28515625" style="23" bestFit="1" customWidth="1"/>
    <col min="2823" max="2823" width="16.28515625" style="23" customWidth="1"/>
    <col min="2824" max="2824" width="11.85546875" style="23" bestFit="1" customWidth="1"/>
    <col min="2825" max="2825" width="16.7109375" style="23" bestFit="1" customWidth="1"/>
    <col min="2826" max="3072" width="11.42578125" style="23"/>
    <col min="3073" max="3073" width="11.5703125" style="23" bestFit="1" customWidth="1"/>
    <col min="3074" max="3074" width="31.42578125" style="23" customWidth="1"/>
    <col min="3075" max="3075" width="18.85546875" style="23" customWidth="1"/>
    <col min="3076" max="3076" width="21.85546875" style="23" customWidth="1"/>
    <col min="3077" max="3077" width="17.42578125" style="23" customWidth="1"/>
    <col min="3078" max="3078" width="12.28515625" style="23" bestFit="1" customWidth="1"/>
    <col min="3079" max="3079" width="16.28515625" style="23" customWidth="1"/>
    <col min="3080" max="3080" width="11.85546875" style="23" bestFit="1" customWidth="1"/>
    <col min="3081" max="3081" width="16.7109375" style="23" bestFit="1" customWidth="1"/>
    <col min="3082" max="3328" width="11.42578125" style="23"/>
    <col min="3329" max="3329" width="11.5703125" style="23" bestFit="1" customWidth="1"/>
    <col min="3330" max="3330" width="31.42578125" style="23" customWidth="1"/>
    <col min="3331" max="3331" width="18.85546875" style="23" customWidth="1"/>
    <col min="3332" max="3332" width="21.85546875" style="23" customWidth="1"/>
    <col min="3333" max="3333" width="17.42578125" style="23" customWidth="1"/>
    <col min="3334" max="3334" width="12.28515625" style="23" bestFit="1" customWidth="1"/>
    <col min="3335" max="3335" width="16.28515625" style="23" customWidth="1"/>
    <col min="3336" max="3336" width="11.85546875" style="23" bestFit="1" customWidth="1"/>
    <col min="3337" max="3337" width="16.7109375" style="23" bestFit="1" customWidth="1"/>
    <col min="3338" max="3584" width="11.42578125" style="23"/>
    <col min="3585" max="3585" width="11.5703125" style="23" bestFit="1" customWidth="1"/>
    <col min="3586" max="3586" width="31.42578125" style="23" customWidth="1"/>
    <col min="3587" max="3587" width="18.85546875" style="23" customWidth="1"/>
    <col min="3588" max="3588" width="21.85546875" style="23" customWidth="1"/>
    <col min="3589" max="3589" width="17.42578125" style="23" customWidth="1"/>
    <col min="3590" max="3590" width="12.28515625" style="23" bestFit="1" customWidth="1"/>
    <col min="3591" max="3591" width="16.28515625" style="23" customWidth="1"/>
    <col min="3592" max="3592" width="11.85546875" style="23" bestFit="1" customWidth="1"/>
    <col min="3593" max="3593" width="16.7109375" style="23" bestFit="1" customWidth="1"/>
    <col min="3594" max="3840" width="11.42578125" style="23"/>
    <col min="3841" max="3841" width="11.5703125" style="23" bestFit="1" customWidth="1"/>
    <col min="3842" max="3842" width="31.42578125" style="23" customWidth="1"/>
    <col min="3843" max="3843" width="18.85546875" style="23" customWidth="1"/>
    <col min="3844" max="3844" width="21.85546875" style="23" customWidth="1"/>
    <col min="3845" max="3845" width="17.42578125" style="23" customWidth="1"/>
    <col min="3846" max="3846" width="12.28515625" style="23" bestFit="1" customWidth="1"/>
    <col min="3847" max="3847" width="16.28515625" style="23" customWidth="1"/>
    <col min="3848" max="3848" width="11.85546875" style="23" bestFit="1" customWidth="1"/>
    <col min="3849" max="3849" width="16.7109375" style="23" bestFit="1" customWidth="1"/>
    <col min="3850" max="4096" width="11.42578125" style="23"/>
    <col min="4097" max="4097" width="11.5703125" style="23" bestFit="1" customWidth="1"/>
    <col min="4098" max="4098" width="31.42578125" style="23" customWidth="1"/>
    <col min="4099" max="4099" width="18.85546875" style="23" customWidth="1"/>
    <col min="4100" max="4100" width="21.85546875" style="23" customWidth="1"/>
    <col min="4101" max="4101" width="17.42578125" style="23" customWidth="1"/>
    <col min="4102" max="4102" width="12.28515625" style="23" bestFit="1" customWidth="1"/>
    <col min="4103" max="4103" width="16.28515625" style="23" customWidth="1"/>
    <col min="4104" max="4104" width="11.85546875" style="23" bestFit="1" customWidth="1"/>
    <col min="4105" max="4105" width="16.7109375" style="23" bestFit="1" customWidth="1"/>
    <col min="4106" max="4352" width="11.42578125" style="23"/>
    <col min="4353" max="4353" width="11.5703125" style="23" bestFit="1" customWidth="1"/>
    <col min="4354" max="4354" width="31.42578125" style="23" customWidth="1"/>
    <col min="4355" max="4355" width="18.85546875" style="23" customWidth="1"/>
    <col min="4356" max="4356" width="21.85546875" style="23" customWidth="1"/>
    <col min="4357" max="4357" width="17.42578125" style="23" customWidth="1"/>
    <col min="4358" max="4358" width="12.28515625" style="23" bestFit="1" customWidth="1"/>
    <col min="4359" max="4359" width="16.28515625" style="23" customWidth="1"/>
    <col min="4360" max="4360" width="11.85546875" style="23" bestFit="1" customWidth="1"/>
    <col min="4361" max="4361" width="16.7109375" style="23" bestFit="1" customWidth="1"/>
    <col min="4362" max="4608" width="11.42578125" style="23"/>
    <col min="4609" max="4609" width="11.5703125" style="23" bestFit="1" customWidth="1"/>
    <col min="4610" max="4610" width="31.42578125" style="23" customWidth="1"/>
    <col min="4611" max="4611" width="18.85546875" style="23" customWidth="1"/>
    <col min="4612" max="4612" width="21.85546875" style="23" customWidth="1"/>
    <col min="4613" max="4613" width="17.42578125" style="23" customWidth="1"/>
    <col min="4614" max="4614" width="12.28515625" style="23" bestFit="1" customWidth="1"/>
    <col min="4615" max="4615" width="16.28515625" style="23" customWidth="1"/>
    <col min="4616" max="4616" width="11.85546875" style="23" bestFit="1" customWidth="1"/>
    <col min="4617" max="4617" width="16.7109375" style="23" bestFit="1" customWidth="1"/>
    <col min="4618" max="4864" width="11.42578125" style="23"/>
    <col min="4865" max="4865" width="11.5703125" style="23" bestFit="1" customWidth="1"/>
    <col min="4866" max="4866" width="31.42578125" style="23" customWidth="1"/>
    <col min="4867" max="4867" width="18.85546875" style="23" customWidth="1"/>
    <col min="4868" max="4868" width="21.85546875" style="23" customWidth="1"/>
    <col min="4869" max="4869" width="17.42578125" style="23" customWidth="1"/>
    <col min="4870" max="4870" width="12.28515625" style="23" bestFit="1" customWidth="1"/>
    <col min="4871" max="4871" width="16.28515625" style="23" customWidth="1"/>
    <col min="4872" max="4872" width="11.85546875" style="23" bestFit="1" customWidth="1"/>
    <col min="4873" max="4873" width="16.7109375" style="23" bestFit="1" customWidth="1"/>
    <col min="4874" max="5120" width="11.42578125" style="23"/>
    <col min="5121" max="5121" width="11.5703125" style="23" bestFit="1" customWidth="1"/>
    <col min="5122" max="5122" width="31.42578125" style="23" customWidth="1"/>
    <col min="5123" max="5123" width="18.85546875" style="23" customWidth="1"/>
    <col min="5124" max="5124" width="21.85546875" style="23" customWidth="1"/>
    <col min="5125" max="5125" width="17.42578125" style="23" customWidth="1"/>
    <col min="5126" max="5126" width="12.28515625" style="23" bestFit="1" customWidth="1"/>
    <col min="5127" max="5127" width="16.28515625" style="23" customWidth="1"/>
    <col min="5128" max="5128" width="11.85546875" style="23" bestFit="1" customWidth="1"/>
    <col min="5129" max="5129" width="16.7109375" style="23" bestFit="1" customWidth="1"/>
    <col min="5130" max="5376" width="11.42578125" style="23"/>
    <col min="5377" max="5377" width="11.5703125" style="23" bestFit="1" customWidth="1"/>
    <col min="5378" max="5378" width="31.42578125" style="23" customWidth="1"/>
    <col min="5379" max="5379" width="18.85546875" style="23" customWidth="1"/>
    <col min="5380" max="5380" width="21.85546875" style="23" customWidth="1"/>
    <col min="5381" max="5381" width="17.42578125" style="23" customWidth="1"/>
    <col min="5382" max="5382" width="12.28515625" style="23" bestFit="1" customWidth="1"/>
    <col min="5383" max="5383" width="16.28515625" style="23" customWidth="1"/>
    <col min="5384" max="5384" width="11.85546875" style="23" bestFit="1" customWidth="1"/>
    <col min="5385" max="5385" width="16.7109375" style="23" bestFit="1" customWidth="1"/>
    <col min="5386" max="5632" width="11.42578125" style="23"/>
    <col min="5633" max="5633" width="11.5703125" style="23" bestFit="1" customWidth="1"/>
    <col min="5634" max="5634" width="31.42578125" style="23" customWidth="1"/>
    <col min="5635" max="5635" width="18.85546875" style="23" customWidth="1"/>
    <col min="5636" max="5636" width="21.85546875" style="23" customWidth="1"/>
    <col min="5637" max="5637" width="17.42578125" style="23" customWidth="1"/>
    <col min="5638" max="5638" width="12.28515625" style="23" bestFit="1" customWidth="1"/>
    <col min="5639" max="5639" width="16.28515625" style="23" customWidth="1"/>
    <col min="5640" max="5640" width="11.85546875" style="23" bestFit="1" customWidth="1"/>
    <col min="5641" max="5641" width="16.7109375" style="23" bestFit="1" customWidth="1"/>
    <col min="5642" max="5888" width="11.42578125" style="23"/>
    <col min="5889" max="5889" width="11.5703125" style="23" bestFit="1" customWidth="1"/>
    <col min="5890" max="5890" width="31.42578125" style="23" customWidth="1"/>
    <col min="5891" max="5891" width="18.85546875" style="23" customWidth="1"/>
    <col min="5892" max="5892" width="21.85546875" style="23" customWidth="1"/>
    <col min="5893" max="5893" width="17.42578125" style="23" customWidth="1"/>
    <col min="5894" max="5894" width="12.28515625" style="23" bestFit="1" customWidth="1"/>
    <col min="5895" max="5895" width="16.28515625" style="23" customWidth="1"/>
    <col min="5896" max="5896" width="11.85546875" style="23" bestFit="1" customWidth="1"/>
    <col min="5897" max="5897" width="16.7109375" style="23" bestFit="1" customWidth="1"/>
    <col min="5898" max="6144" width="11.42578125" style="23"/>
    <col min="6145" max="6145" width="11.5703125" style="23" bestFit="1" customWidth="1"/>
    <col min="6146" max="6146" width="31.42578125" style="23" customWidth="1"/>
    <col min="6147" max="6147" width="18.85546875" style="23" customWidth="1"/>
    <col min="6148" max="6148" width="21.85546875" style="23" customWidth="1"/>
    <col min="6149" max="6149" width="17.42578125" style="23" customWidth="1"/>
    <col min="6150" max="6150" width="12.28515625" style="23" bestFit="1" customWidth="1"/>
    <col min="6151" max="6151" width="16.28515625" style="23" customWidth="1"/>
    <col min="6152" max="6152" width="11.85546875" style="23" bestFit="1" customWidth="1"/>
    <col min="6153" max="6153" width="16.7109375" style="23" bestFit="1" customWidth="1"/>
    <col min="6154" max="6400" width="11.42578125" style="23"/>
    <col min="6401" max="6401" width="11.5703125" style="23" bestFit="1" customWidth="1"/>
    <col min="6402" max="6402" width="31.42578125" style="23" customWidth="1"/>
    <col min="6403" max="6403" width="18.85546875" style="23" customWidth="1"/>
    <col min="6404" max="6404" width="21.85546875" style="23" customWidth="1"/>
    <col min="6405" max="6405" width="17.42578125" style="23" customWidth="1"/>
    <col min="6406" max="6406" width="12.28515625" style="23" bestFit="1" customWidth="1"/>
    <col min="6407" max="6407" width="16.28515625" style="23" customWidth="1"/>
    <col min="6408" max="6408" width="11.85546875" style="23" bestFit="1" customWidth="1"/>
    <col min="6409" max="6409" width="16.7109375" style="23" bestFit="1" customWidth="1"/>
    <col min="6410" max="6656" width="11.42578125" style="23"/>
    <col min="6657" max="6657" width="11.5703125" style="23" bestFit="1" customWidth="1"/>
    <col min="6658" max="6658" width="31.42578125" style="23" customWidth="1"/>
    <col min="6659" max="6659" width="18.85546875" style="23" customWidth="1"/>
    <col min="6660" max="6660" width="21.85546875" style="23" customWidth="1"/>
    <col min="6661" max="6661" width="17.42578125" style="23" customWidth="1"/>
    <col min="6662" max="6662" width="12.28515625" style="23" bestFit="1" customWidth="1"/>
    <col min="6663" max="6663" width="16.28515625" style="23" customWidth="1"/>
    <col min="6664" max="6664" width="11.85546875" style="23" bestFit="1" customWidth="1"/>
    <col min="6665" max="6665" width="16.7109375" style="23" bestFit="1" customWidth="1"/>
    <col min="6666" max="6912" width="11.42578125" style="23"/>
    <col min="6913" max="6913" width="11.5703125" style="23" bestFit="1" customWidth="1"/>
    <col min="6914" max="6914" width="31.42578125" style="23" customWidth="1"/>
    <col min="6915" max="6915" width="18.85546875" style="23" customWidth="1"/>
    <col min="6916" max="6916" width="21.85546875" style="23" customWidth="1"/>
    <col min="6917" max="6917" width="17.42578125" style="23" customWidth="1"/>
    <col min="6918" max="6918" width="12.28515625" style="23" bestFit="1" customWidth="1"/>
    <col min="6919" max="6919" width="16.28515625" style="23" customWidth="1"/>
    <col min="6920" max="6920" width="11.85546875" style="23" bestFit="1" customWidth="1"/>
    <col min="6921" max="6921" width="16.7109375" style="23" bestFit="1" customWidth="1"/>
    <col min="6922" max="7168" width="11.42578125" style="23"/>
    <col min="7169" max="7169" width="11.5703125" style="23" bestFit="1" customWidth="1"/>
    <col min="7170" max="7170" width="31.42578125" style="23" customWidth="1"/>
    <col min="7171" max="7171" width="18.85546875" style="23" customWidth="1"/>
    <col min="7172" max="7172" width="21.85546875" style="23" customWidth="1"/>
    <col min="7173" max="7173" width="17.42578125" style="23" customWidth="1"/>
    <col min="7174" max="7174" width="12.28515625" style="23" bestFit="1" customWidth="1"/>
    <col min="7175" max="7175" width="16.28515625" style="23" customWidth="1"/>
    <col min="7176" max="7176" width="11.85546875" style="23" bestFit="1" customWidth="1"/>
    <col min="7177" max="7177" width="16.7109375" style="23" bestFit="1" customWidth="1"/>
    <col min="7178" max="7424" width="11.42578125" style="23"/>
    <col min="7425" max="7425" width="11.5703125" style="23" bestFit="1" customWidth="1"/>
    <col min="7426" max="7426" width="31.42578125" style="23" customWidth="1"/>
    <col min="7427" max="7427" width="18.85546875" style="23" customWidth="1"/>
    <col min="7428" max="7428" width="21.85546875" style="23" customWidth="1"/>
    <col min="7429" max="7429" width="17.42578125" style="23" customWidth="1"/>
    <col min="7430" max="7430" width="12.28515625" style="23" bestFit="1" customWidth="1"/>
    <col min="7431" max="7431" width="16.28515625" style="23" customWidth="1"/>
    <col min="7432" max="7432" width="11.85546875" style="23" bestFit="1" customWidth="1"/>
    <col min="7433" max="7433" width="16.7109375" style="23" bestFit="1" customWidth="1"/>
    <col min="7434" max="7680" width="11.42578125" style="23"/>
    <col min="7681" max="7681" width="11.5703125" style="23" bestFit="1" customWidth="1"/>
    <col min="7682" max="7682" width="31.42578125" style="23" customWidth="1"/>
    <col min="7683" max="7683" width="18.85546875" style="23" customWidth="1"/>
    <col min="7684" max="7684" width="21.85546875" style="23" customWidth="1"/>
    <col min="7685" max="7685" width="17.42578125" style="23" customWidth="1"/>
    <col min="7686" max="7686" width="12.28515625" style="23" bestFit="1" customWidth="1"/>
    <col min="7687" max="7687" width="16.28515625" style="23" customWidth="1"/>
    <col min="7688" max="7688" width="11.85546875" style="23" bestFit="1" customWidth="1"/>
    <col min="7689" max="7689" width="16.7109375" style="23" bestFit="1" customWidth="1"/>
    <col min="7690" max="7936" width="11.42578125" style="23"/>
    <col min="7937" max="7937" width="11.5703125" style="23" bestFit="1" customWidth="1"/>
    <col min="7938" max="7938" width="31.42578125" style="23" customWidth="1"/>
    <col min="7939" max="7939" width="18.85546875" style="23" customWidth="1"/>
    <col min="7940" max="7940" width="21.85546875" style="23" customWidth="1"/>
    <col min="7941" max="7941" width="17.42578125" style="23" customWidth="1"/>
    <col min="7942" max="7942" width="12.28515625" style="23" bestFit="1" customWidth="1"/>
    <col min="7943" max="7943" width="16.28515625" style="23" customWidth="1"/>
    <col min="7944" max="7944" width="11.85546875" style="23" bestFit="1" customWidth="1"/>
    <col min="7945" max="7945" width="16.7109375" style="23" bestFit="1" customWidth="1"/>
    <col min="7946" max="8192" width="11.42578125" style="23"/>
    <col min="8193" max="8193" width="11.5703125" style="23" bestFit="1" customWidth="1"/>
    <col min="8194" max="8194" width="31.42578125" style="23" customWidth="1"/>
    <col min="8195" max="8195" width="18.85546875" style="23" customWidth="1"/>
    <col min="8196" max="8196" width="21.85546875" style="23" customWidth="1"/>
    <col min="8197" max="8197" width="17.42578125" style="23" customWidth="1"/>
    <col min="8198" max="8198" width="12.28515625" style="23" bestFit="1" customWidth="1"/>
    <col min="8199" max="8199" width="16.28515625" style="23" customWidth="1"/>
    <col min="8200" max="8200" width="11.85546875" style="23" bestFit="1" customWidth="1"/>
    <col min="8201" max="8201" width="16.7109375" style="23" bestFit="1" customWidth="1"/>
    <col min="8202" max="8448" width="11.42578125" style="23"/>
    <col min="8449" max="8449" width="11.5703125" style="23" bestFit="1" customWidth="1"/>
    <col min="8450" max="8450" width="31.42578125" style="23" customWidth="1"/>
    <col min="8451" max="8451" width="18.85546875" style="23" customWidth="1"/>
    <col min="8452" max="8452" width="21.85546875" style="23" customWidth="1"/>
    <col min="8453" max="8453" width="17.42578125" style="23" customWidth="1"/>
    <col min="8454" max="8454" width="12.28515625" style="23" bestFit="1" customWidth="1"/>
    <col min="8455" max="8455" width="16.28515625" style="23" customWidth="1"/>
    <col min="8456" max="8456" width="11.85546875" style="23" bestFit="1" customWidth="1"/>
    <col min="8457" max="8457" width="16.7109375" style="23" bestFit="1" customWidth="1"/>
    <col min="8458" max="8704" width="11.42578125" style="23"/>
    <col min="8705" max="8705" width="11.5703125" style="23" bestFit="1" customWidth="1"/>
    <col min="8706" max="8706" width="31.42578125" style="23" customWidth="1"/>
    <col min="8707" max="8707" width="18.85546875" style="23" customWidth="1"/>
    <col min="8708" max="8708" width="21.85546875" style="23" customWidth="1"/>
    <col min="8709" max="8709" width="17.42578125" style="23" customWidth="1"/>
    <col min="8710" max="8710" width="12.28515625" style="23" bestFit="1" customWidth="1"/>
    <col min="8711" max="8711" width="16.28515625" style="23" customWidth="1"/>
    <col min="8712" max="8712" width="11.85546875" style="23" bestFit="1" customWidth="1"/>
    <col min="8713" max="8713" width="16.7109375" style="23" bestFit="1" customWidth="1"/>
    <col min="8714" max="8960" width="11.42578125" style="23"/>
    <col min="8961" max="8961" width="11.5703125" style="23" bestFit="1" customWidth="1"/>
    <col min="8962" max="8962" width="31.42578125" style="23" customWidth="1"/>
    <col min="8963" max="8963" width="18.85546875" style="23" customWidth="1"/>
    <col min="8964" max="8964" width="21.85546875" style="23" customWidth="1"/>
    <col min="8965" max="8965" width="17.42578125" style="23" customWidth="1"/>
    <col min="8966" max="8966" width="12.28515625" style="23" bestFit="1" customWidth="1"/>
    <col min="8967" max="8967" width="16.28515625" style="23" customWidth="1"/>
    <col min="8968" max="8968" width="11.85546875" style="23" bestFit="1" customWidth="1"/>
    <col min="8969" max="8969" width="16.7109375" style="23" bestFit="1" customWidth="1"/>
    <col min="8970" max="9216" width="11.42578125" style="23"/>
    <col min="9217" max="9217" width="11.5703125" style="23" bestFit="1" customWidth="1"/>
    <col min="9218" max="9218" width="31.42578125" style="23" customWidth="1"/>
    <col min="9219" max="9219" width="18.85546875" style="23" customWidth="1"/>
    <col min="9220" max="9220" width="21.85546875" style="23" customWidth="1"/>
    <col min="9221" max="9221" width="17.42578125" style="23" customWidth="1"/>
    <col min="9222" max="9222" width="12.28515625" style="23" bestFit="1" customWidth="1"/>
    <col min="9223" max="9223" width="16.28515625" style="23" customWidth="1"/>
    <col min="9224" max="9224" width="11.85546875" style="23" bestFit="1" customWidth="1"/>
    <col min="9225" max="9225" width="16.7109375" style="23" bestFit="1" customWidth="1"/>
    <col min="9226" max="9472" width="11.42578125" style="23"/>
    <col min="9473" max="9473" width="11.5703125" style="23" bestFit="1" customWidth="1"/>
    <col min="9474" max="9474" width="31.42578125" style="23" customWidth="1"/>
    <col min="9475" max="9475" width="18.85546875" style="23" customWidth="1"/>
    <col min="9476" max="9476" width="21.85546875" style="23" customWidth="1"/>
    <col min="9477" max="9477" width="17.42578125" style="23" customWidth="1"/>
    <col min="9478" max="9478" width="12.28515625" style="23" bestFit="1" customWidth="1"/>
    <col min="9479" max="9479" width="16.28515625" style="23" customWidth="1"/>
    <col min="9480" max="9480" width="11.85546875" style="23" bestFit="1" customWidth="1"/>
    <col min="9481" max="9481" width="16.7109375" style="23" bestFit="1" customWidth="1"/>
    <col min="9482" max="9728" width="11.42578125" style="23"/>
    <col min="9729" max="9729" width="11.5703125" style="23" bestFit="1" customWidth="1"/>
    <col min="9730" max="9730" width="31.42578125" style="23" customWidth="1"/>
    <col min="9731" max="9731" width="18.85546875" style="23" customWidth="1"/>
    <col min="9732" max="9732" width="21.85546875" style="23" customWidth="1"/>
    <col min="9733" max="9733" width="17.42578125" style="23" customWidth="1"/>
    <col min="9734" max="9734" width="12.28515625" style="23" bestFit="1" customWidth="1"/>
    <col min="9735" max="9735" width="16.28515625" style="23" customWidth="1"/>
    <col min="9736" max="9736" width="11.85546875" style="23" bestFit="1" customWidth="1"/>
    <col min="9737" max="9737" width="16.7109375" style="23" bestFit="1" customWidth="1"/>
    <col min="9738" max="9984" width="11.42578125" style="23"/>
    <col min="9985" max="9985" width="11.5703125" style="23" bestFit="1" customWidth="1"/>
    <col min="9986" max="9986" width="31.42578125" style="23" customWidth="1"/>
    <col min="9987" max="9987" width="18.85546875" style="23" customWidth="1"/>
    <col min="9988" max="9988" width="21.85546875" style="23" customWidth="1"/>
    <col min="9989" max="9989" width="17.42578125" style="23" customWidth="1"/>
    <col min="9990" max="9990" width="12.28515625" style="23" bestFit="1" customWidth="1"/>
    <col min="9991" max="9991" width="16.28515625" style="23" customWidth="1"/>
    <col min="9992" max="9992" width="11.85546875" style="23" bestFit="1" customWidth="1"/>
    <col min="9993" max="9993" width="16.7109375" style="23" bestFit="1" customWidth="1"/>
    <col min="9994" max="10240" width="11.42578125" style="23"/>
    <col min="10241" max="10241" width="11.5703125" style="23" bestFit="1" customWidth="1"/>
    <col min="10242" max="10242" width="31.42578125" style="23" customWidth="1"/>
    <col min="10243" max="10243" width="18.85546875" style="23" customWidth="1"/>
    <col min="10244" max="10244" width="21.85546875" style="23" customWidth="1"/>
    <col min="10245" max="10245" width="17.42578125" style="23" customWidth="1"/>
    <col min="10246" max="10246" width="12.28515625" style="23" bestFit="1" customWidth="1"/>
    <col min="10247" max="10247" width="16.28515625" style="23" customWidth="1"/>
    <col min="10248" max="10248" width="11.85546875" style="23" bestFit="1" customWidth="1"/>
    <col min="10249" max="10249" width="16.7109375" style="23" bestFit="1" customWidth="1"/>
    <col min="10250" max="10496" width="11.42578125" style="23"/>
    <col min="10497" max="10497" width="11.5703125" style="23" bestFit="1" customWidth="1"/>
    <col min="10498" max="10498" width="31.42578125" style="23" customWidth="1"/>
    <col min="10499" max="10499" width="18.85546875" style="23" customWidth="1"/>
    <col min="10500" max="10500" width="21.85546875" style="23" customWidth="1"/>
    <col min="10501" max="10501" width="17.42578125" style="23" customWidth="1"/>
    <col min="10502" max="10502" width="12.28515625" style="23" bestFit="1" customWidth="1"/>
    <col min="10503" max="10503" width="16.28515625" style="23" customWidth="1"/>
    <col min="10504" max="10504" width="11.85546875" style="23" bestFit="1" customWidth="1"/>
    <col min="10505" max="10505" width="16.7109375" style="23" bestFit="1" customWidth="1"/>
    <col min="10506" max="10752" width="11.42578125" style="23"/>
    <col min="10753" max="10753" width="11.5703125" style="23" bestFit="1" customWidth="1"/>
    <col min="10754" max="10754" width="31.42578125" style="23" customWidth="1"/>
    <col min="10755" max="10755" width="18.85546875" style="23" customWidth="1"/>
    <col min="10756" max="10756" width="21.85546875" style="23" customWidth="1"/>
    <col min="10757" max="10757" width="17.42578125" style="23" customWidth="1"/>
    <col min="10758" max="10758" width="12.28515625" style="23" bestFit="1" customWidth="1"/>
    <col min="10759" max="10759" width="16.28515625" style="23" customWidth="1"/>
    <col min="10760" max="10760" width="11.85546875" style="23" bestFit="1" customWidth="1"/>
    <col min="10761" max="10761" width="16.7109375" style="23" bestFit="1" customWidth="1"/>
    <col min="10762" max="11008" width="11.42578125" style="23"/>
    <col min="11009" max="11009" width="11.5703125" style="23" bestFit="1" customWidth="1"/>
    <col min="11010" max="11010" width="31.42578125" style="23" customWidth="1"/>
    <col min="11011" max="11011" width="18.85546875" style="23" customWidth="1"/>
    <col min="11012" max="11012" width="21.85546875" style="23" customWidth="1"/>
    <col min="11013" max="11013" width="17.42578125" style="23" customWidth="1"/>
    <col min="11014" max="11014" width="12.28515625" style="23" bestFit="1" customWidth="1"/>
    <col min="11015" max="11015" width="16.28515625" style="23" customWidth="1"/>
    <col min="11016" max="11016" width="11.85546875" style="23" bestFit="1" customWidth="1"/>
    <col min="11017" max="11017" width="16.7109375" style="23" bestFit="1" customWidth="1"/>
    <col min="11018" max="11264" width="11.42578125" style="23"/>
    <col min="11265" max="11265" width="11.5703125" style="23" bestFit="1" customWidth="1"/>
    <col min="11266" max="11266" width="31.42578125" style="23" customWidth="1"/>
    <col min="11267" max="11267" width="18.85546875" style="23" customWidth="1"/>
    <col min="11268" max="11268" width="21.85546875" style="23" customWidth="1"/>
    <col min="11269" max="11269" width="17.42578125" style="23" customWidth="1"/>
    <col min="11270" max="11270" width="12.28515625" style="23" bestFit="1" customWidth="1"/>
    <col min="11271" max="11271" width="16.28515625" style="23" customWidth="1"/>
    <col min="11272" max="11272" width="11.85546875" style="23" bestFit="1" customWidth="1"/>
    <col min="11273" max="11273" width="16.7109375" style="23" bestFit="1" customWidth="1"/>
    <col min="11274" max="11520" width="11.42578125" style="23"/>
    <col min="11521" max="11521" width="11.5703125" style="23" bestFit="1" customWidth="1"/>
    <col min="11522" max="11522" width="31.42578125" style="23" customWidth="1"/>
    <col min="11523" max="11523" width="18.85546875" style="23" customWidth="1"/>
    <col min="11524" max="11524" width="21.85546875" style="23" customWidth="1"/>
    <col min="11525" max="11525" width="17.42578125" style="23" customWidth="1"/>
    <col min="11526" max="11526" width="12.28515625" style="23" bestFit="1" customWidth="1"/>
    <col min="11527" max="11527" width="16.28515625" style="23" customWidth="1"/>
    <col min="11528" max="11528" width="11.85546875" style="23" bestFit="1" customWidth="1"/>
    <col min="11529" max="11529" width="16.7109375" style="23" bestFit="1" customWidth="1"/>
    <col min="11530" max="11776" width="11.42578125" style="23"/>
    <col min="11777" max="11777" width="11.5703125" style="23" bestFit="1" customWidth="1"/>
    <col min="11778" max="11778" width="31.42578125" style="23" customWidth="1"/>
    <col min="11779" max="11779" width="18.85546875" style="23" customWidth="1"/>
    <col min="11780" max="11780" width="21.85546875" style="23" customWidth="1"/>
    <col min="11781" max="11781" width="17.42578125" style="23" customWidth="1"/>
    <col min="11782" max="11782" width="12.28515625" style="23" bestFit="1" customWidth="1"/>
    <col min="11783" max="11783" width="16.28515625" style="23" customWidth="1"/>
    <col min="11784" max="11784" width="11.85546875" style="23" bestFit="1" customWidth="1"/>
    <col min="11785" max="11785" width="16.7109375" style="23" bestFit="1" customWidth="1"/>
    <col min="11786" max="12032" width="11.42578125" style="23"/>
    <col min="12033" max="12033" width="11.5703125" style="23" bestFit="1" customWidth="1"/>
    <col min="12034" max="12034" width="31.42578125" style="23" customWidth="1"/>
    <col min="12035" max="12035" width="18.85546875" style="23" customWidth="1"/>
    <col min="12036" max="12036" width="21.85546875" style="23" customWidth="1"/>
    <col min="12037" max="12037" width="17.42578125" style="23" customWidth="1"/>
    <col min="12038" max="12038" width="12.28515625" style="23" bestFit="1" customWidth="1"/>
    <col min="12039" max="12039" width="16.28515625" style="23" customWidth="1"/>
    <col min="12040" max="12040" width="11.85546875" style="23" bestFit="1" customWidth="1"/>
    <col min="12041" max="12041" width="16.7109375" style="23" bestFit="1" customWidth="1"/>
    <col min="12042" max="12288" width="11.42578125" style="23"/>
    <col min="12289" max="12289" width="11.5703125" style="23" bestFit="1" customWidth="1"/>
    <col min="12290" max="12290" width="31.42578125" style="23" customWidth="1"/>
    <col min="12291" max="12291" width="18.85546875" style="23" customWidth="1"/>
    <col min="12292" max="12292" width="21.85546875" style="23" customWidth="1"/>
    <col min="12293" max="12293" width="17.42578125" style="23" customWidth="1"/>
    <col min="12294" max="12294" width="12.28515625" style="23" bestFit="1" customWidth="1"/>
    <col min="12295" max="12295" width="16.28515625" style="23" customWidth="1"/>
    <col min="12296" max="12296" width="11.85546875" style="23" bestFit="1" customWidth="1"/>
    <col min="12297" max="12297" width="16.7109375" style="23" bestFit="1" customWidth="1"/>
    <col min="12298" max="12544" width="11.42578125" style="23"/>
    <col min="12545" max="12545" width="11.5703125" style="23" bestFit="1" customWidth="1"/>
    <col min="12546" max="12546" width="31.42578125" style="23" customWidth="1"/>
    <col min="12547" max="12547" width="18.85546875" style="23" customWidth="1"/>
    <col min="12548" max="12548" width="21.85546875" style="23" customWidth="1"/>
    <col min="12549" max="12549" width="17.42578125" style="23" customWidth="1"/>
    <col min="12550" max="12550" width="12.28515625" style="23" bestFit="1" customWidth="1"/>
    <col min="12551" max="12551" width="16.28515625" style="23" customWidth="1"/>
    <col min="12552" max="12552" width="11.85546875" style="23" bestFit="1" customWidth="1"/>
    <col min="12553" max="12553" width="16.7109375" style="23" bestFit="1" customWidth="1"/>
    <col min="12554" max="12800" width="11.42578125" style="23"/>
    <col min="12801" max="12801" width="11.5703125" style="23" bestFit="1" customWidth="1"/>
    <col min="12802" max="12802" width="31.42578125" style="23" customWidth="1"/>
    <col min="12803" max="12803" width="18.85546875" style="23" customWidth="1"/>
    <col min="12804" max="12804" width="21.85546875" style="23" customWidth="1"/>
    <col min="12805" max="12805" width="17.42578125" style="23" customWidth="1"/>
    <col min="12806" max="12806" width="12.28515625" style="23" bestFit="1" customWidth="1"/>
    <col min="12807" max="12807" width="16.28515625" style="23" customWidth="1"/>
    <col min="12808" max="12808" width="11.85546875" style="23" bestFit="1" customWidth="1"/>
    <col min="12809" max="12809" width="16.7109375" style="23" bestFit="1" customWidth="1"/>
    <col min="12810" max="13056" width="11.42578125" style="23"/>
    <col min="13057" max="13057" width="11.5703125" style="23" bestFit="1" customWidth="1"/>
    <col min="13058" max="13058" width="31.42578125" style="23" customWidth="1"/>
    <col min="13059" max="13059" width="18.85546875" style="23" customWidth="1"/>
    <col min="13060" max="13060" width="21.85546875" style="23" customWidth="1"/>
    <col min="13061" max="13061" width="17.42578125" style="23" customWidth="1"/>
    <col min="13062" max="13062" width="12.28515625" style="23" bestFit="1" customWidth="1"/>
    <col min="13063" max="13063" width="16.28515625" style="23" customWidth="1"/>
    <col min="13064" max="13064" width="11.85546875" style="23" bestFit="1" customWidth="1"/>
    <col min="13065" max="13065" width="16.7109375" style="23" bestFit="1" customWidth="1"/>
    <col min="13066" max="13312" width="11.42578125" style="23"/>
    <col min="13313" max="13313" width="11.5703125" style="23" bestFit="1" customWidth="1"/>
    <col min="13314" max="13314" width="31.42578125" style="23" customWidth="1"/>
    <col min="13315" max="13315" width="18.85546875" style="23" customWidth="1"/>
    <col min="13316" max="13316" width="21.85546875" style="23" customWidth="1"/>
    <col min="13317" max="13317" width="17.42578125" style="23" customWidth="1"/>
    <col min="13318" max="13318" width="12.28515625" style="23" bestFit="1" customWidth="1"/>
    <col min="13319" max="13319" width="16.28515625" style="23" customWidth="1"/>
    <col min="13320" max="13320" width="11.85546875" style="23" bestFit="1" customWidth="1"/>
    <col min="13321" max="13321" width="16.7109375" style="23" bestFit="1" customWidth="1"/>
    <col min="13322" max="13568" width="11.42578125" style="23"/>
    <col min="13569" max="13569" width="11.5703125" style="23" bestFit="1" customWidth="1"/>
    <col min="13570" max="13570" width="31.42578125" style="23" customWidth="1"/>
    <col min="13571" max="13571" width="18.85546875" style="23" customWidth="1"/>
    <col min="13572" max="13572" width="21.85546875" style="23" customWidth="1"/>
    <col min="13573" max="13573" width="17.42578125" style="23" customWidth="1"/>
    <col min="13574" max="13574" width="12.28515625" style="23" bestFit="1" customWidth="1"/>
    <col min="13575" max="13575" width="16.28515625" style="23" customWidth="1"/>
    <col min="13576" max="13576" width="11.85546875" style="23" bestFit="1" customWidth="1"/>
    <col min="13577" max="13577" width="16.7109375" style="23" bestFit="1" customWidth="1"/>
    <col min="13578" max="13824" width="11.42578125" style="23"/>
    <col min="13825" max="13825" width="11.5703125" style="23" bestFit="1" customWidth="1"/>
    <col min="13826" max="13826" width="31.42578125" style="23" customWidth="1"/>
    <col min="13827" max="13827" width="18.85546875" style="23" customWidth="1"/>
    <col min="13828" max="13828" width="21.85546875" style="23" customWidth="1"/>
    <col min="13829" max="13829" width="17.42578125" style="23" customWidth="1"/>
    <col min="13830" max="13830" width="12.28515625" style="23" bestFit="1" customWidth="1"/>
    <col min="13831" max="13831" width="16.28515625" style="23" customWidth="1"/>
    <col min="13832" max="13832" width="11.85546875" style="23" bestFit="1" customWidth="1"/>
    <col min="13833" max="13833" width="16.7109375" style="23" bestFit="1" customWidth="1"/>
    <col min="13834" max="14080" width="11.42578125" style="23"/>
    <col min="14081" max="14081" width="11.5703125" style="23" bestFit="1" customWidth="1"/>
    <col min="14082" max="14082" width="31.42578125" style="23" customWidth="1"/>
    <col min="14083" max="14083" width="18.85546875" style="23" customWidth="1"/>
    <col min="14084" max="14084" width="21.85546875" style="23" customWidth="1"/>
    <col min="14085" max="14085" width="17.42578125" style="23" customWidth="1"/>
    <col min="14086" max="14086" width="12.28515625" style="23" bestFit="1" customWidth="1"/>
    <col min="14087" max="14087" width="16.28515625" style="23" customWidth="1"/>
    <col min="14088" max="14088" width="11.85546875" style="23" bestFit="1" customWidth="1"/>
    <col min="14089" max="14089" width="16.7109375" style="23" bestFit="1" customWidth="1"/>
    <col min="14090" max="14336" width="11.42578125" style="23"/>
    <col min="14337" max="14337" width="11.5703125" style="23" bestFit="1" customWidth="1"/>
    <col min="14338" max="14338" width="31.42578125" style="23" customWidth="1"/>
    <col min="14339" max="14339" width="18.85546875" style="23" customWidth="1"/>
    <col min="14340" max="14340" width="21.85546875" style="23" customWidth="1"/>
    <col min="14341" max="14341" width="17.42578125" style="23" customWidth="1"/>
    <col min="14342" max="14342" width="12.28515625" style="23" bestFit="1" customWidth="1"/>
    <col min="14343" max="14343" width="16.28515625" style="23" customWidth="1"/>
    <col min="14344" max="14344" width="11.85546875" style="23" bestFit="1" customWidth="1"/>
    <col min="14345" max="14345" width="16.7109375" style="23" bestFit="1" customWidth="1"/>
    <col min="14346" max="14592" width="11.42578125" style="23"/>
    <col min="14593" max="14593" width="11.5703125" style="23" bestFit="1" customWidth="1"/>
    <col min="14594" max="14594" width="31.42578125" style="23" customWidth="1"/>
    <col min="14595" max="14595" width="18.85546875" style="23" customWidth="1"/>
    <col min="14596" max="14596" width="21.85546875" style="23" customWidth="1"/>
    <col min="14597" max="14597" width="17.42578125" style="23" customWidth="1"/>
    <col min="14598" max="14598" width="12.28515625" style="23" bestFit="1" customWidth="1"/>
    <col min="14599" max="14599" width="16.28515625" style="23" customWidth="1"/>
    <col min="14600" max="14600" width="11.85546875" style="23" bestFit="1" customWidth="1"/>
    <col min="14601" max="14601" width="16.7109375" style="23" bestFit="1" customWidth="1"/>
    <col min="14602" max="14848" width="11.42578125" style="23"/>
    <col min="14849" max="14849" width="11.5703125" style="23" bestFit="1" customWidth="1"/>
    <col min="14850" max="14850" width="31.42578125" style="23" customWidth="1"/>
    <col min="14851" max="14851" width="18.85546875" style="23" customWidth="1"/>
    <col min="14852" max="14852" width="21.85546875" style="23" customWidth="1"/>
    <col min="14853" max="14853" width="17.42578125" style="23" customWidth="1"/>
    <col min="14854" max="14854" width="12.28515625" style="23" bestFit="1" customWidth="1"/>
    <col min="14855" max="14855" width="16.28515625" style="23" customWidth="1"/>
    <col min="14856" max="14856" width="11.85546875" style="23" bestFit="1" customWidth="1"/>
    <col min="14857" max="14857" width="16.7109375" style="23" bestFit="1" customWidth="1"/>
    <col min="14858" max="15104" width="11.42578125" style="23"/>
    <col min="15105" max="15105" width="11.5703125" style="23" bestFit="1" customWidth="1"/>
    <col min="15106" max="15106" width="31.42578125" style="23" customWidth="1"/>
    <col min="15107" max="15107" width="18.85546875" style="23" customWidth="1"/>
    <col min="15108" max="15108" width="21.85546875" style="23" customWidth="1"/>
    <col min="15109" max="15109" width="17.42578125" style="23" customWidth="1"/>
    <col min="15110" max="15110" width="12.28515625" style="23" bestFit="1" customWidth="1"/>
    <col min="15111" max="15111" width="16.28515625" style="23" customWidth="1"/>
    <col min="15112" max="15112" width="11.85546875" style="23" bestFit="1" customWidth="1"/>
    <col min="15113" max="15113" width="16.7109375" style="23" bestFit="1" customWidth="1"/>
    <col min="15114" max="15360" width="11.42578125" style="23"/>
    <col min="15361" max="15361" width="11.5703125" style="23" bestFit="1" customWidth="1"/>
    <col min="15362" max="15362" width="31.42578125" style="23" customWidth="1"/>
    <col min="15363" max="15363" width="18.85546875" style="23" customWidth="1"/>
    <col min="15364" max="15364" width="21.85546875" style="23" customWidth="1"/>
    <col min="15365" max="15365" width="17.42578125" style="23" customWidth="1"/>
    <col min="15366" max="15366" width="12.28515625" style="23" bestFit="1" customWidth="1"/>
    <col min="15367" max="15367" width="16.28515625" style="23" customWidth="1"/>
    <col min="15368" max="15368" width="11.85546875" style="23" bestFit="1" customWidth="1"/>
    <col min="15369" max="15369" width="16.7109375" style="23" bestFit="1" customWidth="1"/>
    <col min="15370" max="15616" width="11.42578125" style="23"/>
    <col min="15617" max="15617" width="11.5703125" style="23" bestFit="1" customWidth="1"/>
    <col min="15618" max="15618" width="31.42578125" style="23" customWidth="1"/>
    <col min="15619" max="15619" width="18.85546875" style="23" customWidth="1"/>
    <col min="15620" max="15620" width="21.85546875" style="23" customWidth="1"/>
    <col min="15621" max="15621" width="17.42578125" style="23" customWidth="1"/>
    <col min="15622" max="15622" width="12.28515625" style="23" bestFit="1" customWidth="1"/>
    <col min="15623" max="15623" width="16.28515625" style="23" customWidth="1"/>
    <col min="15624" max="15624" width="11.85546875" style="23" bestFit="1" customWidth="1"/>
    <col min="15625" max="15625" width="16.7109375" style="23" bestFit="1" customWidth="1"/>
    <col min="15626" max="15872" width="11.42578125" style="23"/>
    <col min="15873" max="15873" width="11.5703125" style="23" bestFit="1" customWidth="1"/>
    <col min="15874" max="15874" width="31.42578125" style="23" customWidth="1"/>
    <col min="15875" max="15875" width="18.85546875" style="23" customWidth="1"/>
    <col min="15876" max="15876" width="21.85546875" style="23" customWidth="1"/>
    <col min="15877" max="15877" width="17.42578125" style="23" customWidth="1"/>
    <col min="15878" max="15878" width="12.28515625" style="23" bestFit="1" customWidth="1"/>
    <col min="15879" max="15879" width="16.28515625" style="23" customWidth="1"/>
    <col min="15880" max="15880" width="11.85546875" style="23" bestFit="1" customWidth="1"/>
    <col min="15881" max="15881" width="16.7109375" style="23" bestFit="1" customWidth="1"/>
    <col min="15882" max="16128" width="11.42578125" style="23"/>
    <col min="16129" max="16129" width="11.5703125" style="23" bestFit="1" customWidth="1"/>
    <col min="16130" max="16130" width="31.42578125" style="23" customWidth="1"/>
    <col min="16131" max="16131" width="18.85546875" style="23" customWidth="1"/>
    <col min="16132" max="16132" width="21.85546875" style="23" customWidth="1"/>
    <col min="16133" max="16133" width="17.42578125" style="23" customWidth="1"/>
    <col min="16134" max="16134" width="12.28515625" style="23" bestFit="1" customWidth="1"/>
    <col min="16135" max="16135" width="16.28515625" style="23" customWidth="1"/>
    <col min="16136" max="16136" width="11.85546875" style="23" bestFit="1" customWidth="1"/>
    <col min="16137" max="16137" width="16.7109375" style="23" bestFit="1" customWidth="1"/>
    <col min="16138" max="16384" width="11.42578125" style="23"/>
  </cols>
  <sheetData>
    <row r="3" spans="1:6" x14ac:dyDescent="0.2">
      <c r="A3" s="23" t="s">
        <v>132</v>
      </c>
    </row>
    <row r="4" spans="1:6" x14ac:dyDescent="0.2">
      <c r="A4" s="23" t="s">
        <v>133</v>
      </c>
    </row>
    <row r="8" spans="1:6" ht="15.75" x14ac:dyDescent="0.25">
      <c r="B8" s="24" t="s">
        <v>109</v>
      </c>
      <c r="D8" s="25">
        <f>+D10</f>
        <v>74496915</v>
      </c>
    </row>
    <row r="9" spans="1:6" x14ac:dyDescent="0.2">
      <c r="F9" s="23" t="s">
        <v>9</v>
      </c>
    </row>
    <row r="10" spans="1:6" ht="15.75" x14ac:dyDescent="0.25">
      <c r="B10" s="24" t="s">
        <v>110</v>
      </c>
      <c r="C10" s="24"/>
      <c r="D10" s="25">
        <v>74496915</v>
      </c>
      <c r="F10" s="23" t="s">
        <v>9</v>
      </c>
    </row>
    <row r="11" spans="1:6" x14ac:dyDescent="0.2">
      <c r="B11" s="23" t="s">
        <v>111</v>
      </c>
      <c r="C11" s="26">
        <v>76849</v>
      </c>
      <c r="D11" s="26" t="s">
        <v>112</v>
      </c>
      <c r="E11" s="26" t="s">
        <v>9</v>
      </c>
      <c r="F11" s="23" t="s">
        <v>9</v>
      </c>
    </row>
    <row r="12" spans="1:6" ht="15.75" x14ac:dyDescent="0.25">
      <c r="B12" s="24" t="s">
        <v>113</v>
      </c>
      <c r="C12" s="25">
        <f>+D10/C11</f>
        <v>969.39342086429235</v>
      </c>
      <c r="E12" s="23" t="s">
        <v>9</v>
      </c>
      <c r="F12" s="23" t="s">
        <v>9</v>
      </c>
    </row>
    <row r="15" spans="1:6" x14ac:dyDescent="0.2">
      <c r="A15" s="23" t="s">
        <v>134</v>
      </c>
    </row>
    <row r="16" spans="1:6" x14ac:dyDescent="0.2">
      <c r="A16" s="23" t="s">
        <v>140</v>
      </c>
    </row>
    <row r="17" spans="1:9" x14ac:dyDescent="0.2">
      <c r="A17" s="23" t="s">
        <v>135</v>
      </c>
    </row>
    <row r="20" spans="1:9" ht="15.75" x14ac:dyDescent="0.25">
      <c r="B20" s="24" t="s">
        <v>114</v>
      </c>
    </row>
    <row r="21" spans="1:9" ht="15.75" x14ac:dyDescent="0.25">
      <c r="D21" s="25" t="s">
        <v>101</v>
      </c>
      <c r="E21" s="24"/>
    </row>
    <row r="22" spans="1:9" x14ac:dyDescent="0.2">
      <c r="B22" s="23" t="s">
        <v>116</v>
      </c>
      <c r="D22" s="26">
        <f>+D10</f>
        <v>74496915</v>
      </c>
      <c r="E22" s="26"/>
      <c r="G22" s="23" t="s">
        <v>9</v>
      </c>
    </row>
    <row r="23" spans="1:9" x14ac:dyDescent="0.2">
      <c r="B23" s="23" t="s">
        <v>117</v>
      </c>
      <c r="C23" s="23" t="s">
        <v>9</v>
      </c>
      <c r="D23" s="26">
        <v>5667610</v>
      </c>
      <c r="I23" s="26"/>
    </row>
    <row r="24" spans="1:9" x14ac:dyDescent="0.2">
      <c r="B24" s="23" t="s">
        <v>118</v>
      </c>
      <c r="D24" s="26">
        <v>25121011</v>
      </c>
    </row>
    <row r="25" spans="1:9" x14ac:dyDescent="0.2">
      <c r="B25" s="23" t="s">
        <v>119</v>
      </c>
      <c r="D25" s="26">
        <f>+(D22-D34)*-1</f>
        <v>-26027243.956785381</v>
      </c>
    </row>
    <row r="26" spans="1:9" ht="15.75" x14ac:dyDescent="0.25">
      <c r="B26" s="24" t="s">
        <v>120</v>
      </c>
      <c r="C26" s="24"/>
      <c r="D26" s="25">
        <f>SUM(D22:D25)</f>
        <v>79258292.043214619</v>
      </c>
      <c r="E26" s="24"/>
    </row>
    <row r="30" spans="1:9" x14ac:dyDescent="0.2">
      <c r="A30" s="23" t="s">
        <v>102</v>
      </c>
    </row>
    <row r="33" spans="1:10" ht="15.75" x14ac:dyDescent="0.25">
      <c r="B33" s="24" t="s">
        <v>121</v>
      </c>
      <c r="D33" s="25" t="s">
        <v>101</v>
      </c>
      <c r="E33" s="24" t="s">
        <v>115</v>
      </c>
    </row>
    <row r="34" spans="1:10" x14ac:dyDescent="0.2">
      <c r="B34" s="23" t="s">
        <v>122</v>
      </c>
      <c r="D34" s="26">
        <f>+E34*G34</f>
        <v>48469671.043214619</v>
      </c>
      <c r="E34" s="26">
        <v>50000</v>
      </c>
      <c r="F34" s="23" t="s">
        <v>113</v>
      </c>
      <c r="G34" s="27">
        <f>+(D10)/(C11)</f>
        <v>969.39342086429235</v>
      </c>
      <c r="H34" s="26" t="s">
        <v>9</v>
      </c>
      <c r="I34" s="26" t="s">
        <v>9</v>
      </c>
    </row>
    <row r="35" spans="1:10" x14ac:dyDescent="0.2">
      <c r="B35" s="23" t="s">
        <v>96</v>
      </c>
      <c r="D35" s="26">
        <f>+D23+D24</f>
        <v>30788621</v>
      </c>
      <c r="E35" s="26"/>
      <c r="G35" s="26" t="s">
        <v>9</v>
      </c>
      <c r="H35" s="23" t="s">
        <v>9</v>
      </c>
    </row>
    <row r="36" spans="1:10" ht="15.75" x14ac:dyDescent="0.25">
      <c r="B36" s="24" t="s">
        <v>123</v>
      </c>
      <c r="D36" s="25">
        <f>SUM(D34:D35)</f>
        <v>79258292.043214619</v>
      </c>
      <c r="E36" s="26"/>
      <c r="G36" s="23" t="s">
        <v>9</v>
      </c>
    </row>
    <row r="39" spans="1:10" x14ac:dyDescent="0.2">
      <c r="A39" s="23" t="s">
        <v>136</v>
      </c>
    </row>
    <row r="43" spans="1:10" ht="15.75" x14ac:dyDescent="0.25">
      <c r="A43" s="24" t="s">
        <v>4</v>
      </c>
      <c r="B43" s="24" t="s">
        <v>124</v>
      </c>
      <c r="D43" s="28" t="s">
        <v>4</v>
      </c>
      <c r="E43" s="28" t="s">
        <v>125</v>
      </c>
      <c r="F43" s="28" t="s">
        <v>126</v>
      </c>
      <c r="G43" s="24" t="s">
        <v>127</v>
      </c>
      <c r="J43" s="24"/>
    </row>
    <row r="44" spans="1:10" x14ac:dyDescent="0.2">
      <c r="A44" s="29">
        <v>0.51</v>
      </c>
      <c r="B44" s="23" t="s">
        <v>128</v>
      </c>
      <c r="C44" s="23" t="s">
        <v>9</v>
      </c>
      <c r="D44" s="26">
        <f>+E34*A44</f>
        <v>25500</v>
      </c>
      <c r="E44" s="26">
        <v>0</v>
      </c>
      <c r="G44" s="26">
        <v>0</v>
      </c>
      <c r="H44" s="23" t="s">
        <v>139</v>
      </c>
    </row>
    <row r="45" spans="1:10" x14ac:dyDescent="0.2">
      <c r="A45" s="29">
        <v>0.08</v>
      </c>
      <c r="B45" s="23" t="s">
        <v>129</v>
      </c>
      <c r="D45" s="26">
        <f>+E34*A45</f>
        <v>4000</v>
      </c>
      <c r="E45" s="26">
        <v>0</v>
      </c>
      <c r="F45" s="23">
        <v>780</v>
      </c>
      <c r="G45" s="26">
        <v>0</v>
      </c>
      <c r="H45" s="23" t="s">
        <v>137</v>
      </c>
      <c r="J45" s="29"/>
    </row>
    <row r="46" spans="1:10" x14ac:dyDescent="0.2">
      <c r="A46" s="29">
        <v>0.08</v>
      </c>
      <c r="B46" s="23" t="s">
        <v>130</v>
      </c>
      <c r="D46" s="26">
        <f>+E34*A46</f>
        <v>4000</v>
      </c>
      <c r="E46" s="26">
        <v>0</v>
      </c>
      <c r="F46" s="23">
        <v>480</v>
      </c>
      <c r="G46" s="26">
        <v>0</v>
      </c>
      <c r="H46" s="23" t="s">
        <v>137</v>
      </c>
      <c r="J46" s="29"/>
    </row>
    <row r="48" spans="1:10" ht="15.75" x14ac:dyDescent="0.25">
      <c r="B48" s="24" t="s">
        <v>131</v>
      </c>
      <c r="D48" s="25">
        <f>SUM(D44:D47)</f>
        <v>33500</v>
      </c>
      <c r="E48" s="25">
        <f>SUM(E44:E47)</f>
        <v>0</v>
      </c>
    </row>
    <row r="51" spans="1:1" x14ac:dyDescent="0.2">
      <c r="A51" s="23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3"/>
  <sheetViews>
    <sheetView showGridLines="0" tabSelected="1" topLeftCell="A28" workbookViewId="0">
      <selection activeCell="A51" sqref="A51"/>
    </sheetView>
  </sheetViews>
  <sheetFormatPr baseColWidth="10" defaultRowHeight="15" x14ac:dyDescent="0.2"/>
  <cols>
    <col min="1" max="1" width="28.140625" style="6" customWidth="1"/>
    <col min="2" max="2" width="22.7109375" style="6" customWidth="1"/>
    <col min="3" max="3" width="27.7109375" style="6" customWidth="1"/>
    <col min="4" max="4" width="20.42578125" style="6" customWidth="1"/>
    <col min="5" max="16384" width="11.42578125" style="6"/>
  </cols>
  <sheetData>
    <row r="2" spans="1:4" x14ac:dyDescent="0.2">
      <c r="A2" s="6" t="s">
        <v>141</v>
      </c>
    </row>
    <row r="6" spans="1:4" x14ac:dyDescent="0.2">
      <c r="A6" s="6" t="s">
        <v>142</v>
      </c>
    </row>
    <row r="8" spans="1:4" x14ac:dyDescent="0.2">
      <c r="A8" s="6" t="s">
        <v>146</v>
      </c>
      <c r="B8" s="6">
        <v>125000000</v>
      </c>
    </row>
    <row r="9" spans="1:4" x14ac:dyDescent="0.2">
      <c r="A9" s="6" t="s">
        <v>143</v>
      </c>
      <c r="B9" s="6">
        <v>12</v>
      </c>
      <c r="C9" s="6" t="s">
        <v>147</v>
      </c>
    </row>
    <row r="10" spans="1:4" x14ac:dyDescent="0.2">
      <c r="A10" s="6" t="s">
        <v>144</v>
      </c>
      <c r="B10" s="6">
        <v>1250</v>
      </c>
      <c r="C10" s="6" t="s">
        <v>147</v>
      </c>
    </row>
    <row r="11" spans="1:4" x14ac:dyDescent="0.2">
      <c r="A11" s="6" t="s">
        <v>88</v>
      </c>
      <c r="B11" s="6">
        <v>256000000</v>
      </c>
    </row>
    <row r="12" spans="1:4" x14ac:dyDescent="0.2">
      <c r="A12" s="6" t="s">
        <v>145</v>
      </c>
      <c r="B12" s="6">
        <v>350</v>
      </c>
      <c r="C12" s="6" t="s">
        <v>147</v>
      </c>
    </row>
    <row r="13" spans="1:4" ht="15.75" x14ac:dyDescent="0.25">
      <c r="A13" s="4"/>
      <c r="B13" s="4"/>
      <c r="C13" s="4"/>
      <c r="D13" s="4"/>
    </row>
    <row r="14" spans="1:4" x14ac:dyDescent="0.2">
      <c r="A14" s="6" t="s">
        <v>148</v>
      </c>
      <c r="C14" s="6">
        <v>325000</v>
      </c>
      <c r="D14" s="6" t="s">
        <v>149</v>
      </c>
    </row>
    <row r="17" spans="1:4" x14ac:dyDescent="0.2">
      <c r="A17" s="6" t="s">
        <v>150</v>
      </c>
    </row>
    <row r="19" spans="1:4" x14ac:dyDescent="0.2">
      <c r="A19" s="6" t="s">
        <v>151</v>
      </c>
    </row>
    <row r="21" spans="1:4" ht="15.75" x14ac:dyDescent="0.25">
      <c r="A21" s="4" t="s">
        <v>153</v>
      </c>
      <c r="B21" s="4" t="s">
        <v>61</v>
      </c>
      <c r="C21" s="4" t="s">
        <v>66</v>
      </c>
      <c r="D21" s="4" t="s">
        <v>156</v>
      </c>
    </row>
    <row r="22" spans="1:4" x14ac:dyDescent="0.2">
      <c r="A22" s="6" t="s">
        <v>152</v>
      </c>
      <c r="B22" s="6">
        <v>125000000</v>
      </c>
      <c r="C22" s="6" t="s">
        <v>154</v>
      </c>
      <c r="D22" s="6" t="s">
        <v>154</v>
      </c>
    </row>
    <row r="23" spans="1:4" x14ac:dyDescent="0.2">
      <c r="A23" s="6" t="s">
        <v>155</v>
      </c>
      <c r="B23" s="6">
        <v>650000000</v>
      </c>
      <c r="C23" s="6" t="s">
        <v>157</v>
      </c>
      <c r="D23" s="6" t="s">
        <v>63</v>
      </c>
    </row>
    <row r="24" spans="1:4" x14ac:dyDescent="0.2">
      <c r="A24" s="6" t="s">
        <v>158</v>
      </c>
      <c r="B24" s="6">
        <v>350000000</v>
      </c>
      <c r="C24" s="6" t="s">
        <v>159</v>
      </c>
      <c r="D24" s="6" t="s">
        <v>160</v>
      </c>
    </row>
    <row r="26" spans="1:4" x14ac:dyDescent="0.2">
      <c r="A26" s="6" t="s">
        <v>161</v>
      </c>
    </row>
    <row r="27" spans="1:4" x14ac:dyDescent="0.2">
      <c r="A27" s="6" t="s">
        <v>166</v>
      </c>
    </row>
    <row r="30" spans="1:4" x14ac:dyDescent="0.2">
      <c r="A30" s="6" t="s">
        <v>162</v>
      </c>
    </row>
    <row r="31" spans="1:4" x14ac:dyDescent="0.2">
      <c r="A31" s="6" t="s">
        <v>163</v>
      </c>
    </row>
    <row r="32" spans="1:4" x14ac:dyDescent="0.2">
      <c r="A32" s="6" t="s">
        <v>164</v>
      </c>
    </row>
    <row r="33" spans="1:3" x14ac:dyDescent="0.2">
      <c r="A33" s="6" t="s">
        <v>165</v>
      </c>
    </row>
    <row r="38" spans="1:3" ht="15.75" x14ac:dyDescent="0.25">
      <c r="A38" s="4" t="s">
        <v>182</v>
      </c>
    </row>
    <row r="41" spans="1:3" ht="15.75" x14ac:dyDescent="0.25">
      <c r="A41"/>
    </row>
    <row r="45" spans="1:3" x14ac:dyDescent="0.2">
      <c r="C45" s="30" t="s">
        <v>184</v>
      </c>
    </row>
    <row r="47" spans="1:3" x14ac:dyDescent="0.2">
      <c r="A47" s="30" t="s">
        <v>183</v>
      </c>
    </row>
    <row r="49" spans="1:2" x14ac:dyDescent="0.2">
      <c r="A49" s="6" t="s">
        <v>185</v>
      </c>
    </row>
    <row r="53" spans="1:2" x14ac:dyDescent="0.2">
      <c r="A53" s="6" t="s">
        <v>256</v>
      </c>
      <c r="B53" s="6">
        <v>3200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9"/>
  <sheetViews>
    <sheetView showGridLines="0" workbookViewId="0">
      <selection activeCell="G14" sqref="G14"/>
    </sheetView>
  </sheetViews>
  <sheetFormatPr baseColWidth="10" defaultRowHeight="15" x14ac:dyDescent="0.2"/>
  <cols>
    <col min="1" max="4" width="11.42578125" style="2"/>
    <col min="5" max="5" width="14.140625" style="2" bestFit="1" customWidth="1"/>
    <col min="6" max="16384" width="11.42578125" style="2"/>
  </cols>
  <sheetData>
    <row r="4" spans="1:6" x14ac:dyDescent="0.2">
      <c r="A4" s="2" t="s">
        <v>167</v>
      </c>
    </row>
    <row r="6" spans="1:6" x14ac:dyDescent="0.2">
      <c r="A6" s="2" t="s">
        <v>168</v>
      </c>
    </row>
    <row r="9" spans="1:6" ht="15.75" x14ac:dyDescent="0.25">
      <c r="A9" s="3" t="s">
        <v>169</v>
      </c>
    </row>
    <row r="11" spans="1:6" x14ac:dyDescent="0.2">
      <c r="A11" s="2" t="s">
        <v>170</v>
      </c>
      <c r="E11" s="6">
        <v>120000</v>
      </c>
      <c r="F11" s="6" t="s">
        <v>101</v>
      </c>
    </row>
    <row r="12" spans="1:6" x14ac:dyDescent="0.2">
      <c r="A12" s="2" t="s">
        <v>78</v>
      </c>
      <c r="E12" s="6">
        <v>10000</v>
      </c>
      <c r="F12" s="6" t="s">
        <v>101</v>
      </c>
    </row>
    <row r="13" spans="1:6" x14ac:dyDescent="0.2">
      <c r="A13" s="2" t="s">
        <v>171</v>
      </c>
      <c r="E13" s="6">
        <v>50000</v>
      </c>
      <c r="F13" s="6" t="s">
        <v>101</v>
      </c>
    </row>
    <row r="14" spans="1:6" x14ac:dyDescent="0.2">
      <c r="A14" s="2" t="s">
        <v>172</v>
      </c>
      <c r="E14" s="6">
        <v>45000</v>
      </c>
      <c r="F14" s="6" t="s">
        <v>101</v>
      </c>
    </row>
    <row r="15" spans="1:6" x14ac:dyDescent="0.2">
      <c r="A15" s="2" t="s">
        <v>174</v>
      </c>
      <c r="E15" s="6">
        <v>55000</v>
      </c>
      <c r="F15" s="6" t="s">
        <v>101</v>
      </c>
    </row>
    <row r="16" spans="1:6" ht="15.75" x14ac:dyDescent="0.25">
      <c r="A16" s="3" t="s">
        <v>173</v>
      </c>
      <c r="B16" s="3"/>
      <c r="C16" s="3"/>
      <c r="D16" s="3"/>
      <c r="E16" s="4">
        <f>SUM(E11:E15)</f>
        <v>280000</v>
      </c>
      <c r="F16" s="6"/>
    </row>
    <row r="19" spans="1:6" ht="15.75" x14ac:dyDescent="0.25">
      <c r="A19" s="3" t="s">
        <v>175</v>
      </c>
    </row>
    <row r="21" spans="1:6" x14ac:dyDescent="0.2">
      <c r="A21" s="2" t="s">
        <v>177</v>
      </c>
      <c r="E21" s="6">
        <v>10000</v>
      </c>
      <c r="F21" s="6" t="s">
        <v>101</v>
      </c>
    </row>
    <row r="22" spans="1:6" x14ac:dyDescent="0.2">
      <c r="A22" s="2" t="s">
        <v>178</v>
      </c>
      <c r="E22" s="6">
        <v>12000</v>
      </c>
      <c r="F22" s="6" t="s">
        <v>101</v>
      </c>
    </row>
    <row r="25" spans="1:6" ht="15.75" x14ac:dyDescent="0.25">
      <c r="A25" s="3" t="s">
        <v>97</v>
      </c>
    </row>
    <row r="27" spans="1:6" x14ac:dyDescent="0.2">
      <c r="A27" s="2" t="s">
        <v>179</v>
      </c>
      <c r="E27" s="2">
        <v>400</v>
      </c>
      <c r="F27" s="2" t="s">
        <v>81</v>
      </c>
    </row>
    <row r="28" spans="1:6" x14ac:dyDescent="0.2">
      <c r="A28" s="2" t="s">
        <v>176</v>
      </c>
      <c r="E28" s="2">
        <v>400</v>
      </c>
      <c r="F28" s="2" t="s">
        <v>81</v>
      </c>
    </row>
    <row r="29" spans="1:6" x14ac:dyDescent="0.2">
      <c r="A29" s="2" t="s">
        <v>180</v>
      </c>
      <c r="E29" s="2">
        <v>500</v>
      </c>
      <c r="F29" s="2" t="s">
        <v>81</v>
      </c>
    </row>
    <row r="31" spans="1:6" ht="15.75" x14ac:dyDescent="0.25">
      <c r="A31" s="3"/>
    </row>
    <row r="32" spans="1:6" ht="15.75" x14ac:dyDescent="0.25">
      <c r="A32" s="3" t="s">
        <v>98</v>
      </c>
    </row>
    <row r="34" spans="1:6" x14ac:dyDescent="0.2">
      <c r="A34" s="2" t="s">
        <v>179</v>
      </c>
      <c r="E34" s="2">
        <v>300</v>
      </c>
      <c r="F34" s="6" t="s">
        <v>101</v>
      </c>
    </row>
    <row r="35" spans="1:6" x14ac:dyDescent="0.2">
      <c r="A35" s="2" t="s">
        <v>176</v>
      </c>
      <c r="E35" s="2">
        <v>350</v>
      </c>
      <c r="F35" s="6" t="s">
        <v>101</v>
      </c>
    </row>
    <row r="36" spans="1:6" x14ac:dyDescent="0.2">
      <c r="A36" s="2" t="s">
        <v>180</v>
      </c>
      <c r="E36" s="2">
        <v>140</v>
      </c>
      <c r="F36" s="6" t="s">
        <v>101</v>
      </c>
    </row>
    <row r="39" spans="1:6" x14ac:dyDescent="0.2">
      <c r="A39" s="2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opLeftCell="A13" zoomScale="220" zoomScaleNormal="220" workbookViewId="0">
      <selection activeCell="D22" sqref="D22"/>
    </sheetView>
  </sheetViews>
  <sheetFormatPr baseColWidth="10" defaultRowHeight="15" x14ac:dyDescent="0.25"/>
  <cols>
    <col min="1" max="3" width="11.42578125" style="31"/>
    <col min="4" max="5" width="14.140625" style="31" bestFit="1" customWidth="1"/>
    <col min="6" max="16384" width="11.42578125" style="31"/>
  </cols>
  <sheetData>
    <row r="2" spans="1:5" x14ac:dyDescent="0.25">
      <c r="A2" s="32" t="s">
        <v>186</v>
      </c>
    </row>
    <row r="4" spans="1:5" x14ac:dyDescent="0.25">
      <c r="A4" s="31" t="s">
        <v>187</v>
      </c>
    </row>
    <row r="5" spans="1:5" x14ac:dyDescent="0.25">
      <c r="A5" s="31" t="s">
        <v>188</v>
      </c>
      <c r="C5" s="31" t="s">
        <v>189</v>
      </c>
      <c r="E5" s="31" t="s">
        <v>191</v>
      </c>
    </row>
    <row r="7" spans="1:5" x14ac:dyDescent="0.25">
      <c r="A7" s="31" t="s">
        <v>190</v>
      </c>
      <c r="C7" s="31" t="s">
        <v>192</v>
      </c>
      <c r="E7" s="31" t="s">
        <v>193</v>
      </c>
    </row>
    <row r="8" spans="1:5" x14ac:dyDescent="0.25">
      <c r="A8" s="31" t="s">
        <v>194</v>
      </c>
    </row>
    <row r="10" spans="1:5" x14ac:dyDescent="0.25">
      <c r="A10" s="31" t="s">
        <v>195</v>
      </c>
      <c r="E10" s="31" t="s">
        <v>196</v>
      </c>
    </row>
    <row r="11" spans="1:5" x14ac:dyDescent="0.25">
      <c r="E11" s="31" t="s">
        <v>197</v>
      </c>
    </row>
    <row r="14" spans="1:5" x14ac:dyDescent="0.25">
      <c r="A14" s="31" t="s">
        <v>198</v>
      </c>
      <c r="E14" s="31" t="s">
        <v>199</v>
      </c>
    </row>
    <row r="15" spans="1:5" x14ac:dyDescent="0.25">
      <c r="A15" s="31" t="s">
        <v>200</v>
      </c>
    </row>
    <row r="16" spans="1:5" x14ac:dyDescent="0.25">
      <c r="E16" s="31" t="s">
        <v>201</v>
      </c>
    </row>
    <row r="18" spans="1:6" x14ac:dyDescent="0.25">
      <c r="A18" s="32" t="s">
        <v>202</v>
      </c>
      <c r="D18" s="31" t="s">
        <v>211</v>
      </c>
    </row>
    <row r="19" spans="1:6" x14ac:dyDescent="0.25">
      <c r="A19" s="31" t="s">
        <v>203</v>
      </c>
      <c r="E19" s="31">
        <f>10000*1980</f>
        <v>19800000</v>
      </c>
    </row>
    <row r="20" spans="1:6" x14ac:dyDescent="0.25">
      <c r="A20" s="31" t="s">
        <v>204</v>
      </c>
      <c r="D20" s="31">
        <f>+E19</f>
        <v>19800000</v>
      </c>
    </row>
    <row r="21" spans="1:6" x14ac:dyDescent="0.25">
      <c r="F21" s="31" t="s">
        <v>210</v>
      </c>
    </row>
    <row r="22" spans="1:6" x14ac:dyDescent="0.25">
      <c r="A22" s="32" t="s">
        <v>206</v>
      </c>
      <c r="D22" s="31" t="s">
        <v>212</v>
      </c>
    </row>
    <row r="23" spans="1:6" x14ac:dyDescent="0.25">
      <c r="A23" s="31" t="s">
        <v>204</v>
      </c>
      <c r="E23" s="31">
        <f>+D20</f>
        <v>19800000</v>
      </c>
    </row>
    <row r="24" spans="1:6" x14ac:dyDescent="0.25">
      <c r="A24" s="31" t="s">
        <v>205</v>
      </c>
      <c r="D24" s="31">
        <f>+E23</f>
        <v>19800000</v>
      </c>
    </row>
    <row r="25" spans="1:6" x14ac:dyDescent="0.25">
      <c r="A25" s="31" t="s">
        <v>207</v>
      </c>
      <c r="E25" s="33">
        <f>+D24-E23</f>
        <v>0</v>
      </c>
    </row>
    <row r="27" spans="1:6" x14ac:dyDescent="0.25">
      <c r="A27" s="32" t="s">
        <v>208</v>
      </c>
    </row>
    <row r="28" spans="1:6" x14ac:dyDescent="0.25">
      <c r="A28" s="31" t="s">
        <v>205</v>
      </c>
      <c r="E28" s="31">
        <f>+D24</f>
        <v>19800000</v>
      </c>
    </row>
    <row r="29" spans="1:6" x14ac:dyDescent="0.25">
      <c r="A29" s="31" t="s">
        <v>209</v>
      </c>
      <c r="D29" s="31">
        <f>+E28</f>
        <v>19800000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5"/>
  <sheetViews>
    <sheetView topLeftCell="A81" zoomScale="220" zoomScaleNormal="220" workbookViewId="0">
      <selection activeCell="B95" sqref="B95"/>
    </sheetView>
  </sheetViews>
  <sheetFormatPr baseColWidth="10" defaultRowHeight="15" x14ac:dyDescent="0.25"/>
  <cols>
    <col min="1" max="3" width="11.42578125" style="31"/>
    <col min="4" max="5" width="14.140625" style="31" bestFit="1" customWidth="1"/>
    <col min="6" max="16384" width="11.42578125" style="31"/>
  </cols>
  <sheetData>
    <row r="2" spans="1:5" x14ac:dyDescent="0.25">
      <c r="A2" s="32" t="s">
        <v>186</v>
      </c>
    </row>
    <row r="4" spans="1:5" x14ac:dyDescent="0.25">
      <c r="A4" s="31" t="s">
        <v>187</v>
      </c>
    </row>
    <row r="5" spans="1:5" x14ac:dyDescent="0.25">
      <c r="A5" s="31" t="s">
        <v>188</v>
      </c>
      <c r="C5" s="31" t="s">
        <v>189</v>
      </c>
      <c r="E5" s="31" t="s">
        <v>191</v>
      </c>
    </row>
    <row r="10" spans="1:5" x14ac:dyDescent="0.25">
      <c r="A10" s="31" t="s">
        <v>195</v>
      </c>
      <c r="E10" s="31" t="s">
        <v>196</v>
      </c>
    </row>
    <row r="11" spans="1:5" x14ac:dyDescent="0.25">
      <c r="E11" s="31" t="s">
        <v>197</v>
      </c>
    </row>
    <row r="14" spans="1:5" x14ac:dyDescent="0.25">
      <c r="A14" s="31" t="s">
        <v>198</v>
      </c>
      <c r="E14" s="31" t="s">
        <v>199</v>
      </c>
    </row>
    <row r="15" spans="1:5" x14ac:dyDescent="0.25">
      <c r="A15" s="31" t="s">
        <v>200</v>
      </c>
    </row>
    <row r="16" spans="1:5" x14ac:dyDescent="0.25">
      <c r="E16" s="31" t="s">
        <v>201</v>
      </c>
    </row>
    <row r="17" spans="1:6" x14ac:dyDescent="0.25">
      <c r="A17" s="34" t="s">
        <v>213</v>
      </c>
    </row>
    <row r="18" spans="1:6" x14ac:dyDescent="0.25">
      <c r="A18" s="31" t="s">
        <v>214</v>
      </c>
      <c r="C18" s="31" t="s">
        <v>215</v>
      </c>
    </row>
    <row r="25" spans="1:6" x14ac:dyDescent="0.25">
      <c r="A25" s="32" t="s">
        <v>202</v>
      </c>
      <c r="D25" s="31" t="s">
        <v>211</v>
      </c>
    </row>
    <row r="26" spans="1:6" x14ac:dyDescent="0.25">
      <c r="A26" s="31" t="s">
        <v>203</v>
      </c>
      <c r="E26" s="31">
        <f>10000*1980</f>
        <v>19800000</v>
      </c>
    </row>
    <row r="27" spans="1:6" x14ac:dyDescent="0.25">
      <c r="A27" s="31" t="s">
        <v>204</v>
      </c>
      <c r="D27" s="31">
        <f>+E26</f>
        <v>19800000</v>
      </c>
    </row>
    <row r="28" spans="1:6" x14ac:dyDescent="0.25">
      <c r="F28" s="31" t="s">
        <v>210</v>
      </c>
    </row>
    <row r="29" spans="1:6" x14ac:dyDescent="0.25">
      <c r="A29" s="32" t="s">
        <v>206</v>
      </c>
      <c r="D29" s="31" t="s">
        <v>212</v>
      </c>
    </row>
    <row r="30" spans="1:6" x14ac:dyDescent="0.25">
      <c r="A30" s="31" t="s">
        <v>204</v>
      </c>
      <c r="E30" s="31">
        <f>+D27</f>
        <v>19800000</v>
      </c>
    </row>
    <row r="31" spans="1:6" x14ac:dyDescent="0.25">
      <c r="A31" s="31" t="s">
        <v>205</v>
      </c>
      <c r="D31" s="31">
        <f>+E30</f>
        <v>19800000</v>
      </c>
    </row>
    <row r="32" spans="1:6" x14ac:dyDescent="0.25">
      <c r="A32" s="31" t="s">
        <v>207</v>
      </c>
      <c r="E32" s="33">
        <f>+D31-E30</f>
        <v>0</v>
      </c>
    </row>
    <row r="34" spans="1:5" x14ac:dyDescent="0.25">
      <c r="A34" s="32" t="s">
        <v>208</v>
      </c>
    </row>
    <row r="35" spans="1:5" x14ac:dyDescent="0.25">
      <c r="A35" s="31" t="s">
        <v>205</v>
      </c>
      <c r="E35" s="31">
        <f>+D31</f>
        <v>19800000</v>
      </c>
    </row>
    <row r="36" spans="1:5" x14ac:dyDescent="0.25">
      <c r="A36" s="31" t="s">
        <v>209</v>
      </c>
      <c r="D36" s="31">
        <f>+E35</f>
        <v>19800000</v>
      </c>
    </row>
    <row r="43" spans="1:5" x14ac:dyDescent="0.25">
      <c r="A43" s="31" t="s">
        <v>216</v>
      </c>
    </row>
    <row r="45" spans="1:5" x14ac:dyDescent="0.25">
      <c r="A45" s="31" t="s">
        <v>217</v>
      </c>
      <c r="B45" s="31">
        <v>2500</v>
      </c>
    </row>
    <row r="46" spans="1:5" x14ac:dyDescent="0.25">
      <c r="B46" s="35">
        <v>0.1</v>
      </c>
      <c r="C46" s="31" t="s">
        <v>219</v>
      </c>
    </row>
    <row r="48" spans="1:5" x14ac:dyDescent="0.25">
      <c r="A48" s="31" t="s">
        <v>218</v>
      </c>
    </row>
    <row r="50" spans="1:4" x14ac:dyDescent="0.25">
      <c r="A50" s="31" t="s">
        <v>220</v>
      </c>
    </row>
    <row r="51" spans="1:4" x14ac:dyDescent="0.25">
      <c r="A51" s="31" t="s">
        <v>221</v>
      </c>
    </row>
    <row r="53" spans="1:4" x14ac:dyDescent="0.25">
      <c r="A53" s="32" t="s">
        <v>222</v>
      </c>
      <c r="B53" s="31" t="s">
        <v>223</v>
      </c>
    </row>
    <row r="54" spans="1:4" x14ac:dyDescent="0.25">
      <c r="A54" s="31" t="s">
        <v>227</v>
      </c>
      <c r="B54" s="31" t="s">
        <v>224</v>
      </c>
    </row>
    <row r="55" spans="1:4" x14ac:dyDescent="0.25">
      <c r="A55" s="31" t="s">
        <v>225</v>
      </c>
      <c r="B55" s="31" t="s">
        <v>226</v>
      </c>
    </row>
    <row r="56" spans="1:4" x14ac:dyDescent="0.25">
      <c r="A56" s="31" t="s">
        <v>9</v>
      </c>
    </row>
    <row r="57" spans="1:4" x14ac:dyDescent="0.25">
      <c r="A57" s="31" t="s">
        <v>228</v>
      </c>
      <c r="C57" s="31">
        <v>2500</v>
      </c>
    </row>
    <row r="58" spans="1:4" x14ac:dyDescent="0.25">
      <c r="A58" s="31" t="s">
        <v>229</v>
      </c>
    </row>
    <row r="60" spans="1:4" x14ac:dyDescent="0.25">
      <c r="A60" s="32" t="s">
        <v>222</v>
      </c>
      <c r="B60" s="31" t="s">
        <v>230</v>
      </c>
    </row>
    <row r="62" spans="1:4" x14ac:dyDescent="0.25">
      <c r="A62" s="33" t="s">
        <v>231</v>
      </c>
      <c r="B62" s="33"/>
      <c r="C62" s="33">
        <v>2300</v>
      </c>
      <c r="D62" s="31" t="s">
        <v>233</v>
      </c>
    </row>
    <row r="63" spans="1:4" x14ac:dyDescent="0.25">
      <c r="A63" s="31" t="s">
        <v>232</v>
      </c>
      <c r="C63" s="31">
        <v>2500</v>
      </c>
    </row>
    <row r="64" spans="1:4" x14ac:dyDescent="0.25">
      <c r="B64" s="31">
        <v>-2300</v>
      </c>
    </row>
    <row r="65" spans="1:3" x14ac:dyDescent="0.25">
      <c r="A65" s="31" t="s">
        <v>234</v>
      </c>
      <c r="B65" s="31">
        <v>0</v>
      </c>
    </row>
    <row r="66" spans="1:3" x14ac:dyDescent="0.25">
      <c r="A66" s="31" t="s">
        <v>235</v>
      </c>
      <c r="B66" s="31">
        <v>2500</v>
      </c>
    </row>
    <row r="67" spans="1:3" x14ac:dyDescent="0.25">
      <c r="B67" s="36">
        <f>+IRR(B64:B66)</f>
        <v>4.2572070284758956E-2</v>
      </c>
    </row>
    <row r="70" spans="1:3" x14ac:dyDescent="0.25">
      <c r="A70" s="32" t="s">
        <v>227</v>
      </c>
    </row>
    <row r="72" spans="1:3" x14ac:dyDescent="0.25">
      <c r="A72" s="31" t="s">
        <v>234</v>
      </c>
      <c r="B72" s="31">
        <v>0</v>
      </c>
    </row>
    <row r="73" spans="1:3" x14ac:dyDescent="0.25">
      <c r="A73" s="31" t="s">
        <v>235</v>
      </c>
      <c r="B73" s="31">
        <v>2500</v>
      </c>
    </row>
    <row r="74" spans="1:3" x14ac:dyDescent="0.25">
      <c r="B74" s="31">
        <f>+NPV(10%,B72:B73)</f>
        <v>2066.1157024793383</v>
      </c>
    </row>
    <row r="76" spans="1:3" x14ac:dyDescent="0.25">
      <c r="A76" s="31" t="s">
        <v>10</v>
      </c>
      <c r="B76" s="31">
        <f>+B74</f>
        <v>2066.1157024793383</v>
      </c>
      <c r="C76" s="31" t="s">
        <v>233</v>
      </c>
    </row>
    <row r="77" spans="1:3" x14ac:dyDescent="0.25">
      <c r="A77" s="31" t="s">
        <v>236</v>
      </c>
      <c r="B77" s="31">
        <f>2500-B76</f>
        <v>433.88429752066168</v>
      </c>
      <c r="C77" s="31" t="s">
        <v>237</v>
      </c>
    </row>
    <row r="82" spans="1:7" x14ac:dyDescent="0.25">
      <c r="A82" s="31" t="s">
        <v>238</v>
      </c>
      <c r="C82" s="31" t="s">
        <v>239</v>
      </c>
      <c r="D82" s="31">
        <v>2500</v>
      </c>
    </row>
    <row r="83" spans="1:7" x14ac:dyDescent="0.25">
      <c r="C83" s="31" t="s">
        <v>240</v>
      </c>
      <c r="D83" s="31">
        <f>2550-850</f>
        <v>1700</v>
      </c>
      <c r="E83" s="31" t="s">
        <v>252</v>
      </c>
    </row>
    <row r="84" spans="1:7" x14ac:dyDescent="0.25">
      <c r="C84" s="32" t="s">
        <v>241</v>
      </c>
      <c r="D84" s="32">
        <f>+D82-D83</f>
        <v>800</v>
      </c>
    </row>
    <row r="87" spans="1:7" x14ac:dyDescent="0.25">
      <c r="C87" s="31" t="s">
        <v>242</v>
      </c>
      <c r="D87" s="31">
        <v>-1250</v>
      </c>
      <c r="F87" s="33" t="s">
        <v>248</v>
      </c>
      <c r="G87" s="33" t="s">
        <v>249</v>
      </c>
    </row>
    <row r="88" spans="1:7" x14ac:dyDescent="0.25">
      <c r="C88" s="31" t="s">
        <v>243</v>
      </c>
      <c r="D88" s="31">
        <v>6520</v>
      </c>
      <c r="F88" s="33" t="s">
        <v>246</v>
      </c>
      <c r="G88" s="33" t="s">
        <v>250</v>
      </c>
    </row>
    <row r="89" spans="1:7" x14ac:dyDescent="0.25">
      <c r="C89" s="31" t="s">
        <v>244</v>
      </c>
      <c r="D89" s="31">
        <v>-1000</v>
      </c>
      <c r="F89" s="33" t="s">
        <v>247</v>
      </c>
      <c r="G89" s="33"/>
    </row>
    <row r="90" spans="1:7" x14ac:dyDescent="0.25">
      <c r="C90" s="32" t="s">
        <v>245</v>
      </c>
      <c r="D90" s="32">
        <f>+D87+D89+D88</f>
        <v>4270</v>
      </c>
      <c r="F90" s="33" t="s">
        <v>251</v>
      </c>
      <c r="G90" s="33"/>
    </row>
    <row r="94" spans="1:7" x14ac:dyDescent="0.25">
      <c r="B94" s="31" t="s">
        <v>253</v>
      </c>
    </row>
    <row r="95" spans="1:7" x14ac:dyDescent="0.25">
      <c r="B95" s="31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Constructor</vt:lpstr>
      <vt:lpstr>VNR</vt:lpstr>
      <vt:lpstr>Distribución CIF</vt:lpstr>
      <vt:lpstr>Coproductos</vt:lpstr>
      <vt:lpstr>Subproductos</vt:lpstr>
      <vt:lpstr>Costos y PE</vt:lpstr>
      <vt:lpstr>Prod conjunta</vt:lpstr>
      <vt:lpstr>Hoja1</vt:lpstr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MiPC</dc:creator>
  <cp:lastModifiedBy>MiPC</cp:lastModifiedBy>
  <dcterms:created xsi:type="dcterms:W3CDTF">2013-08-19T01:58:41Z</dcterms:created>
  <dcterms:modified xsi:type="dcterms:W3CDTF">2013-09-11T02:44:03Z</dcterms:modified>
</cp:coreProperties>
</file>