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C:\Users\William Dussan\Desktop\NUEVOS APLICATIVOS\Retefuente T independientes\"/>
    </mc:Choice>
  </mc:AlternateContent>
  <xr:revisionPtr revIDLastSave="0" documentId="13_ncr:1_{7AE4B4FF-C6E4-4EE0-ADEC-2099A8F7ABB9}" xr6:coauthVersionLast="47" xr6:coauthVersionMax="47" xr10:uidLastSave="{00000000-0000-0000-0000-000000000000}"/>
  <bookViews>
    <workbookView xWindow="-100" yWindow="-100" windowWidth="21467" windowHeight="11576" tabRatio="472" xr2:uid="{00000000-000D-0000-FFFF-FFFF00000000}"/>
  </bookViews>
  <sheets>
    <sheet name="PROC1" sheetId="1" r:id="rId1"/>
    <sheet name="PRINT1" sheetId="6" r:id="rId2"/>
    <sheet name="TABLA" sheetId="2" r:id="rId3"/>
    <sheet name="clave"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6" l="1"/>
  <c r="I33" i="1" l="1"/>
  <c r="J32" i="1"/>
  <c r="I31" i="1" l="1"/>
  <c r="I30" i="1"/>
  <c r="I26" i="1"/>
  <c r="I34" i="1" l="1"/>
  <c r="F24" i="6" s="1"/>
  <c r="E24" i="6"/>
  <c r="D24" i="6"/>
  <c r="F35" i="1"/>
  <c r="E35" i="1"/>
  <c r="H32" i="1"/>
  <c r="D22" i="6"/>
  <c r="D47" i="6"/>
  <c r="D31" i="6"/>
  <c r="D27" i="6"/>
  <c r="E23" i="6"/>
  <c r="E21" i="6"/>
  <c r="E20" i="6"/>
  <c r="D25" i="6"/>
  <c r="D23" i="6"/>
  <c r="D21" i="6"/>
  <c r="D20" i="6"/>
  <c r="D19" i="6"/>
  <c r="G50" i="1"/>
  <c r="H41" i="1"/>
  <c r="G59" i="1"/>
  <c r="H33" i="1"/>
  <c r="G51" i="1"/>
  <c r="I51" i="1" s="1"/>
  <c r="F39" i="6" s="1"/>
  <c r="E14" i="6"/>
  <c r="G48" i="1"/>
  <c r="I48" i="1" s="1"/>
  <c r="F37" i="6" s="1"/>
  <c r="E39" i="6"/>
  <c r="D39" i="6"/>
  <c r="E43" i="1"/>
  <c r="E32" i="6" s="1"/>
  <c r="D45" i="6"/>
  <c r="E38" i="6"/>
  <c r="D38" i="6"/>
  <c r="E37" i="6"/>
  <c r="D37" i="6"/>
  <c r="I71" i="1"/>
  <c r="E40" i="6"/>
  <c r="D36" i="6"/>
  <c r="D29" i="6"/>
  <c r="D89" i="1"/>
  <c r="D91" i="1" s="1"/>
  <c r="J61" i="1" s="1"/>
  <c r="D17" i="1" s="1"/>
  <c r="D14" i="6"/>
  <c r="F8" i="6"/>
  <c r="I27" i="1"/>
  <c r="L21" i="1"/>
  <c r="I21" i="1"/>
  <c r="D54" i="6"/>
  <c r="D50" i="6"/>
  <c r="D43" i="6"/>
  <c r="D41" i="6"/>
  <c r="D34" i="6"/>
  <c r="D32" i="6"/>
  <c r="D30" i="6"/>
  <c r="D16" i="6"/>
  <c r="D15" i="6"/>
  <c r="D7" i="6"/>
  <c r="E31" i="6"/>
  <c r="E30" i="6"/>
  <c r="E15" i="6"/>
  <c r="F9" i="6"/>
  <c r="F7" i="6"/>
  <c r="D9" i="6"/>
  <c r="D8" i="6"/>
  <c r="E27" i="1"/>
  <c r="E16" i="6" s="1"/>
  <c r="F40" i="6"/>
  <c r="F15" i="6"/>
  <c r="I23" i="1" l="1"/>
  <c r="F16" i="6"/>
  <c r="H42" i="1"/>
  <c r="G32" i="1"/>
  <c r="I32" i="1" s="1"/>
  <c r="G31" i="1"/>
  <c r="J31" i="1" s="1"/>
  <c r="G33" i="1"/>
  <c r="J33" i="1" s="1"/>
  <c r="G30" i="1"/>
  <c r="J30" i="1" s="1"/>
  <c r="H35" i="1"/>
  <c r="G49" i="1"/>
  <c r="I49" i="1" s="1"/>
  <c r="F23" i="6" l="1"/>
  <c r="F38" i="6"/>
  <c r="I53" i="1"/>
  <c r="F41" i="6" s="1"/>
  <c r="F20" i="6"/>
  <c r="G35" i="1"/>
  <c r="G52" i="1" l="1"/>
  <c r="F21" i="6" l="1"/>
  <c r="I35" i="1"/>
  <c r="F25" i="6" l="1"/>
  <c r="I37" i="1"/>
  <c r="F59" i="1" l="1"/>
  <c r="I41" i="1"/>
  <c r="F27" i="6"/>
  <c r="I43" i="1" l="1"/>
  <c r="F30" i="6"/>
  <c r="F32" i="6" l="1"/>
  <c r="I45" i="1"/>
  <c r="I55" i="1" s="1"/>
  <c r="F34" i="6" l="1"/>
  <c r="H57" i="1"/>
  <c r="I57" i="1" l="1"/>
  <c r="H59" i="1" s="1"/>
  <c r="I59" i="1" s="1"/>
  <c r="F43" i="6"/>
  <c r="F47" i="6" l="1"/>
  <c r="I61" i="1"/>
  <c r="F45" i="6"/>
  <c r="F50" i="6" l="1"/>
  <c r="H7" i="2"/>
  <c r="G15" i="2" l="1"/>
  <c r="H15" i="2" s="1"/>
  <c r="G14" i="2"/>
  <c r="H14" i="2" s="1"/>
  <c r="G12" i="2"/>
  <c r="H12" i="2" s="1"/>
  <c r="G13" i="2"/>
  <c r="H13" i="2" s="1"/>
  <c r="G16" i="2"/>
  <c r="H16" i="2" s="1"/>
  <c r="G17" i="2"/>
  <c r="H17" i="2" s="1"/>
  <c r="H19" i="2" l="1"/>
  <c r="I64" i="1" s="1"/>
  <c r="J64" i="1" s="1"/>
  <c r="F54" i="6" l="1"/>
  <c r="E5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Leonardo Varón Garcia</author>
    <author>WILIAM</author>
    <author>familia</author>
  </authors>
  <commentList>
    <comment ref="F13" authorId="0" shapeId="0" xr:uid="{00000000-0006-0000-0000-000001000000}">
      <text>
        <r>
          <rPr>
            <sz val="9"/>
            <color indexed="81"/>
            <rFont val="Tahoma"/>
            <family val="2"/>
          </rPr>
          <t>Si el pago que esta realizando corresponde a varios meses, por favor digite el número de meses a los que corresponde, de lo contrario deje "1"
La retefuente cambia dependiendo del numero de meses que seleccione.</t>
        </r>
      </text>
    </comment>
    <comment ref="D32" authorId="1" shapeId="0" xr:uid="{00000000-0006-0000-0000-000002000000}">
      <text>
        <r>
          <rPr>
            <sz val="9"/>
            <color indexed="81"/>
            <rFont val="Tahoma"/>
            <family val="2"/>
          </rPr>
          <t xml:space="preserve">
Aportes voluntarios a fondos de pesriones obligatorias (Régimen ahorro individual)</t>
        </r>
      </text>
    </comment>
    <comment ref="D49" authorId="2" shapeId="0" xr:uid="{00000000-0006-0000-0000-000005000000}">
      <text>
        <r>
          <rPr>
            <sz val="9"/>
            <color indexed="81"/>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color indexed="81"/>
            <rFont val="Tahoma"/>
            <family val="2"/>
          </rPr>
          <t xml:space="preserve">
</t>
        </r>
      </text>
    </comment>
  </commentList>
</comments>
</file>

<file path=xl/sharedStrings.xml><?xml version="1.0" encoding="utf-8"?>
<sst xmlns="http://schemas.openxmlformats.org/spreadsheetml/2006/main" count="115" uniqueCount="98">
  <si>
    <t>&gt;0</t>
  </si>
  <si>
    <t>En adelante</t>
  </si>
  <si>
    <t>MÁS</t>
  </si>
  <si>
    <t>UVT</t>
  </si>
  <si>
    <t>Tabla netamente informativa</t>
  </si>
  <si>
    <t>www.consultorcontable.com</t>
  </si>
  <si>
    <t>Datos</t>
  </si>
  <si>
    <t>Limites</t>
  </si>
  <si>
    <t>Depuración</t>
  </si>
  <si>
    <t>Mes</t>
  </si>
  <si>
    <t>Conceptos</t>
  </si>
  <si>
    <t>Total Ingresos mes</t>
  </si>
  <si>
    <t>Subtotal  (B)</t>
  </si>
  <si>
    <t>Total deducciones</t>
  </si>
  <si>
    <t>Rangos en  UVT</t>
  </si>
  <si>
    <t>Desde</t>
  </si>
  <si>
    <t>Hasta</t>
  </si>
  <si>
    <t>Tarifa marginal</t>
  </si>
  <si>
    <t>Impuesto</t>
  </si>
  <si>
    <t>Resultado</t>
  </si>
  <si>
    <t>Tabla de retención en la fuente para ingresos laborales</t>
  </si>
  <si>
    <t xml:space="preserve"> </t>
  </si>
  <si>
    <t>Declarante</t>
  </si>
  <si>
    <t>No declarante</t>
  </si>
  <si>
    <t>30% del Ingreso tributario del año y hasta  3.800 UVT anuales (316,66 UVT Mensuales)</t>
  </si>
  <si>
    <t>Formulas Limites</t>
  </si>
  <si>
    <t/>
  </si>
  <si>
    <t>Digite nombre del contratista</t>
  </si>
  <si>
    <t>Valor del contrato</t>
  </si>
  <si>
    <t>Valor mensualizado del contrato</t>
  </si>
  <si>
    <t>Menos deducciones</t>
  </si>
  <si>
    <t>Total pagos en el mes</t>
  </si>
  <si>
    <t>Base gravable (ver tabla)</t>
  </si>
  <si>
    <t>Sin límites</t>
  </si>
  <si>
    <t xml:space="preserve">Contrato numero </t>
  </si>
  <si>
    <t>Fondo de Solidaridad Pensional</t>
  </si>
  <si>
    <t>Total rentas exentas</t>
  </si>
  <si>
    <t>MM/DD/AA</t>
  </si>
  <si>
    <t>Menos rentas exentas</t>
  </si>
  <si>
    <t>Valor retención en la fuente a practicar por el periodo (art. 383 ET)</t>
  </si>
  <si>
    <t>Información sobre el contrato (datos solamente informativos)</t>
  </si>
  <si>
    <t>Retención en la fuente a efectuar</t>
  </si>
  <si>
    <t>Nota: la retención en la fuente a practicar, corresponde al periodo al cual se</t>
  </si>
  <si>
    <t>realiza el cálculo, en este caso es de</t>
  </si>
  <si>
    <t>Aportes con destino a cuentas AFC (art 126-4 ET)</t>
  </si>
  <si>
    <t>Menos renta exenta -25%  del subtotal (C)  (Numeral 10 art. 206 ET)</t>
  </si>
  <si>
    <t>240 UVT</t>
  </si>
  <si>
    <t>Intereses por prestamos de vivienda (en proporción a los meses certificados)</t>
  </si>
  <si>
    <t>100 UVT , promedio año anterior</t>
  </si>
  <si>
    <t>Pago por medicina prepagada, planes adicionales de salud y pagos por seguros de salud</t>
  </si>
  <si>
    <t>CC. 7.999.999</t>
  </si>
  <si>
    <t>Aportes a Fondos de Pensiones Voluntarias (art. 126-1 ET)</t>
  </si>
  <si>
    <t>Ingresos como empleado</t>
  </si>
  <si>
    <t>Menos ingresos no constitutivos de renta (INCR)</t>
  </si>
  <si>
    <t>Aportes obligatorios a Fondos de Pensiones (art. 55 ET)</t>
  </si>
  <si>
    <t>Total ingresos no contitutivos de renta ni ganancia ocasional</t>
  </si>
  <si>
    <t>Subtotal (A)</t>
  </si>
  <si>
    <t>Subtotal  (C)</t>
  </si>
  <si>
    <t>Aportes obligatorios al sistema de salud (art. 56 ET)</t>
  </si>
  <si>
    <t>Aportes vol. a fondos de pensiones oblig. (RAI) (Art. 55 ET)</t>
  </si>
  <si>
    <t>25 % del ingreso laboral y hasta 2.500 UVT</t>
  </si>
  <si>
    <t>William Dussan Salazar</t>
  </si>
  <si>
    <t>consultorcontable1@gmail.com</t>
  </si>
  <si>
    <t>Diseño</t>
  </si>
  <si>
    <t>Aportes a ARL</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</si>
  <si>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</si>
  <si>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</si>
  <si>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</si>
  <si>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</si>
  <si>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</si>
  <si>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</si>
  <si>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Art. 383 del ET</t>
  </si>
  <si>
    <t>Enero de 2022</t>
  </si>
  <si>
    <t>Febrero de 2022</t>
  </si>
  <si>
    <t>Marzo de 2022</t>
  </si>
  <si>
    <t>Abril de 2022</t>
  </si>
  <si>
    <t>Mayo de 2022</t>
  </si>
  <si>
    <t>Junio de 2022</t>
  </si>
  <si>
    <t>Julio de 2022</t>
  </si>
  <si>
    <t>Agosto de 2022</t>
  </si>
  <si>
    <t>Septiembre de 2022</t>
  </si>
  <si>
    <t>Octubre de 2022</t>
  </si>
  <si>
    <t>Noviembre de 2022</t>
  </si>
  <si>
    <t>Diciembre de 2022</t>
  </si>
  <si>
    <t>Seleccione "SI" si tiene derecho a dependientes (Art 387 ET)</t>
  </si>
  <si>
    <t>Hasta 10% de los ingresos brutos y hasta 32 UVT</t>
  </si>
  <si>
    <t>SI</t>
  </si>
  <si>
    <t>NO</t>
  </si>
  <si>
    <t>Límite del 40% y 5.040 UVT sobre Rentas Exentas y Deducciones</t>
  </si>
  <si>
    <t>Digite los meses a los que corresponde el ingreso</t>
  </si>
  <si>
    <t>Valor UVT 2022</t>
  </si>
  <si>
    <t>EMPRESA DE EJEMPLO</t>
  </si>
  <si>
    <t>mes</t>
  </si>
  <si>
    <t>RETE INDEPENDIENTES</t>
  </si>
  <si>
    <t>Honorarios y compensación de servicios personales (Parágrafo 2 Art. 383 ET)</t>
  </si>
  <si>
    <t xml:space="preserve">Honorarios, comisiones o servicios, prestados </t>
  </si>
  <si>
    <t>Número de meses del cálculo</t>
  </si>
  <si>
    <t xml:space="preserve">        RETENCIÓN EN LA FUENTE A TRABAJADORES INDEPENDIENTES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</si>
</sst>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quot;$&quot;\ * #,##0.00_ ;_ &quot;$&quot;\ * \-#,##0.00_ ;_ &quot;$&quot;\ * &quot;-&quot;??_ ;_ @_ "/>
    <numFmt numFmtId="165" formatCode="_ * #,##0.00_ ;_ * \-#,##0.00_ ;_ * &quot;-&quot;??_ ;_ @_ "/>
    <numFmt numFmtId="166" formatCode="_ * #,##0.0_ ;_ * \-#,##0.0_ ;_ * &quot;-&quot;??_ ;_ @_ "/>
    <numFmt numFmtId="167" formatCode="_ * #,##0_ ;_ * \-#,##0_ ;_ * &quot;-&quot;??_ ;_ @_ "/>
    <numFmt numFmtId="168" formatCode="0.0"/>
    <numFmt numFmtId="169" formatCode="_ &quot;$&quot;\ * #,##0_ ;_ &quot;$&quot;\ * \-#,##0_ ;_ &quot;$&quot;\ * &quot;-&quot;??_ ;_ @_ "/>
    <numFmt numFmtId="170" formatCode="0.0%"/>
    <numFmt numFmtId="171" formatCode="[$-C0A]d\-mmm\-yy;@"/>
    <numFmt numFmtId="172" formatCode="dd/mm/yy;@"/>
    <numFmt numFmtId="173" formatCode="#,##0_ ;\-#,##0\ "/>
  </numFmts>
  <fonts count="61" x14ac:knownFonts="1">
    <font>
      <sz val="10"/>
      <name val="Arial"/>
    </font>
    <font>
      <sz val="10"/>
      <name val="Arial"/>
      <family val="2"/>
    </font>
    <font>
      <sz val="8"/>
      <name val="Arial"/>
      <family val="2"/>
    </font>
    <font>
      <b/>
      <sz val="10"/>
      <name val="Arial"/>
      <family val="2"/>
    </font>
    <font>
      <sz val="11"/>
      <name val="Arial"/>
      <family val="2"/>
    </font>
    <font>
      <sz val="10"/>
      <name val="Arial"/>
      <family val="2"/>
    </font>
    <font>
      <u/>
      <sz val="10"/>
      <color indexed="12"/>
      <name val="Arial"/>
      <family val="2"/>
    </font>
    <font>
      <b/>
      <sz val="10"/>
      <name val="Tahoma"/>
      <family val="2"/>
    </font>
    <font>
      <b/>
      <sz val="12"/>
      <name val="Arial"/>
      <family val="2"/>
    </font>
    <font>
      <i/>
      <sz val="11"/>
      <name val="Arial"/>
      <family val="2"/>
    </font>
    <font>
      <sz val="10"/>
      <color indexed="56"/>
      <name val="Arial"/>
      <family val="2"/>
    </font>
    <font>
      <sz val="9"/>
      <color indexed="81"/>
      <name val="Tahoma"/>
      <family val="2"/>
    </font>
    <font>
      <b/>
      <sz val="9"/>
      <color indexed="81"/>
      <name val="Tahoma"/>
      <family val="2"/>
    </font>
    <font>
      <sz val="10"/>
      <color indexed="8"/>
      <name val="Arial"/>
      <family val="2"/>
    </font>
    <font>
      <sz val="10"/>
      <color indexed="9"/>
      <name val="Arial"/>
      <family val="2"/>
    </font>
    <font>
      <b/>
      <sz val="14"/>
      <color indexed="11"/>
      <name val="Arial"/>
      <family val="2"/>
    </font>
    <font>
      <b/>
      <sz val="16"/>
      <color indexed="11"/>
      <name val="Arial"/>
      <family val="2"/>
    </font>
    <font>
      <b/>
      <sz val="10"/>
      <color indexed="11"/>
      <name val="Arial"/>
      <family val="2"/>
    </font>
    <font>
      <sz val="11"/>
      <color indexed="13"/>
      <name val="Arial"/>
      <family val="2"/>
    </font>
    <font>
      <sz val="10"/>
      <color indexed="12"/>
      <name val="Arial"/>
      <family val="2"/>
    </font>
    <font>
      <b/>
      <sz val="10"/>
      <color indexed="9"/>
      <name val="Arial"/>
      <family val="2"/>
    </font>
    <font>
      <b/>
      <sz val="10"/>
      <color indexed="13"/>
      <name val="Arial"/>
      <family val="2"/>
    </font>
    <font>
      <b/>
      <sz val="11"/>
      <color indexed="13"/>
      <name val="Arial"/>
      <family val="2"/>
    </font>
    <font>
      <b/>
      <sz val="12"/>
      <color indexed="53"/>
      <name val="Arial"/>
      <family val="2"/>
    </font>
    <font>
      <sz val="7"/>
      <name val="Arial"/>
      <family val="2"/>
    </font>
    <font>
      <b/>
      <sz val="7"/>
      <name val="Arial"/>
      <family val="2"/>
    </font>
    <font>
      <b/>
      <sz val="8"/>
      <name val="Arial"/>
      <family val="2"/>
    </font>
    <font>
      <b/>
      <sz val="10"/>
      <color indexed="53"/>
      <name val="Arial"/>
      <family val="2"/>
    </font>
    <font>
      <b/>
      <sz val="14"/>
      <name val="Arial"/>
      <family val="2"/>
    </font>
    <font>
      <b/>
      <sz val="16"/>
      <name val="Arial"/>
      <family val="2"/>
    </font>
    <font>
      <b/>
      <sz val="11"/>
      <name val="Arial"/>
      <family val="2"/>
    </font>
    <font>
      <sz val="12"/>
      <name val="Arial"/>
      <family val="2"/>
    </font>
    <font>
      <sz val="9"/>
      <name val="Arial"/>
      <family val="2"/>
    </font>
    <font>
      <u/>
      <sz val="10"/>
      <color theme="0"/>
      <name val="Arial"/>
      <family val="2"/>
    </font>
    <font>
      <sz val="10"/>
      <color rgb="FFFF0000"/>
      <name val="Arial"/>
      <family val="2"/>
    </font>
    <font>
      <sz val="10"/>
      <color theme="0"/>
      <name val="Arial"/>
      <family val="2"/>
    </font>
    <font>
      <b/>
      <sz val="11"/>
      <color rgb="FFFF0000"/>
      <name val="Arial"/>
      <family val="2"/>
    </font>
    <font>
      <sz val="7"/>
      <color rgb="FFFF0000"/>
      <name val="Arial"/>
      <family val="2"/>
    </font>
    <font>
      <b/>
      <sz val="10"/>
      <color rgb="FFFF0000"/>
      <name val="Arial"/>
      <family val="2"/>
    </font>
    <font>
      <b/>
      <sz val="7"/>
      <color rgb="FFFF0000"/>
      <name val="Arial"/>
      <family val="2"/>
    </font>
    <font>
      <sz val="8"/>
      <color rgb="FFFF0000"/>
      <name val="Arial"/>
      <family val="2"/>
    </font>
    <font>
      <b/>
      <sz val="8"/>
      <color rgb="FFFF0000"/>
      <name val="Arial"/>
      <family val="2"/>
    </font>
    <font>
      <b/>
      <sz val="11"/>
      <color theme="0"/>
      <name val="Arial"/>
      <family val="2"/>
    </font>
    <font>
      <b/>
      <sz val="10"/>
      <color theme="0"/>
      <name val="Arial"/>
      <family val="2"/>
    </font>
    <font>
      <b/>
      <sz val="8"/>
      <color theme="0"/>
      <name val="Arial"/>
      <family val="2"/>
    </font>
    <font>
      <sz val="11"/>
      <color rgb="FF000000"/>
      <name val="Arial"/>
      <family val="2"/>
    </font>
    <font>
      <sz val="10"/>
      <color theme="1"/>
      <name val="Arial"/>
      <family val="2"/>
    </font>
    <font>
      <b/>
      <sz val="14"/>
      <color rgb="FFFF0000"/>
      <name val="Arial"/>
      <family val="2"/>
    </font>
    <font>
      <b/>
      <sz val="12"/>
      <name val="Tahoma"/>
      <family val="2"/>
    </font>
    <font>
      <sz val="12"/>
      <color rgb="FFFF0000"/>
      <name val="Arial"/>
      <family val="2"/>
    </font>
    <font>
      <sz val="12"/>
      <color indexed="8"/>
      <name val="Arial"/>
      <family val="2"/>
    </font>
    <font>
      <b/>
      <sz val="11"/>
      <color theme="0" tint="-0.249977111117893"/>
      <name val="Arial"/>
      <family val="2"/>
    </font>
    <font>
      <sz val="11"/>
      <color theme="0" tint="-0.249977111117893"/>
      <name val="Arial"/>
      <family val="2"/>
    </font>
    <font>
      <sz val="10"/>
      <color theme="0" tint="-0.249977111117893"/>
      <name val="Arial"/>
      <family val="2"/>
    </font>
    <font>
      <b/>
      <sz val="9"/>
      <name val="Arial"/>
      <family val="2"/>
    </font>
    <font>
      <u/>
      <sz val="12"/>
      <color theme="3" tint="0.39997558519241921"/>
      <name val="Arial"/>
      <family val="2"/>
    </font>
    <font>
      <sz val="11"/>
      <color theme="0"/>
      <name val="Arial"/>
      <family val="2"/>
    </font>
    <font>
      <sz val="12"/>
      <color theme="3" tint="-0.249977111117893"/>
      <name val="Arial"/>
      <family val="2"/>
    </font>
    <font>
      <sz val="22"/>
      <name val="Arial"/>
      <family val="2"/>
    </font>
    <font>
      <b/>
      <sz val="18"/>
      <color rgb="FF000000"/>
      <name val="Arial"/>
      <family val="2"/>
    </font>
    <font>
      <sz val="14"/>
      <name val="Arial"/>
      <family val="2"/>
    </font>
  </fonts>
  <fills count="14">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0"/>
        <bgColor indexed="2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FF"/>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theme="0" tint="-4.9989318521683403E-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53"/>
      </left>
      <right/>
      <top style="medium">
        <color indexed="53"/>
      </top>
      <bottom style="medium">
        <color indexed="5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medium">
        <color indexed="53"/>
      </left>
      <right style="medium">
        <color indexed="53"/>
      </right>
      <top style="medium">
        <color indexed="53"/>
      </top>
      <bottom style="medium">
        <color indexed="53"/>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6"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89">
    <xf numFmtId="0" fontId="0" fillId="0" borderId="0" xfId="0"/>
    <xf numFmtId="0" fontId="3" fillId="0" borderId="0" xfId="0" applyFont="1" applyAlignment="1">
      <alignment horizontal="center"/>
    </xf>
    <xf numFmtId="168" fontId="0" fillId="0" borderId="0" xfId="0" applyNumberFormat="1"/>
    <xf numFmtId="165" fontId="0" fillId="0" borderId="1" xfId="2" applyNumberFormat="1" applyFont="1" applyBorder="1"/>
    <xf numFmtId="166" fontId="0" fillId="0" borderId="0" xfId="2" applyNumberFormat="1" applyFont="1"/>
    <xf numFmtId="165" fontId="0" fillId="0" borderId="0" xfId="2" applyFont="1"/>
    <xf numFmtId="169" fontId="0" fillId="0" borderId="0" xfId="3" applyNumberFormat="1" applyFont="1"/>
    <xf numFmtId="165" fontId="0" fillId="0" borderId="0" xfId="0" applyNumberFormat="1"/>
    <xf numFmtId="170" fontId="0" fillId="0" borderId="0" xfId="4" applyNumberFormat="1" applyFont="1"/>
    <xf numFmtId="0" fontId="0" fillId="0" borderId="0" xfId="0" applyFill="1" applyAlignment="1">
      <alignment horizontal="right"/>
    </xf>
    <xf numFmtId="0" fontId="7" fillId="0" borderId="0" xfId="0" applyFont="1" applyAlignment="1">
      <alignment horizontal="left"/>
    </xf>
    <xf numFmtId="0" fontId="4" fillId="3" borderId="2" xfId="0" applyFont="1" applyFill="1" applyBorder="1" applyAlignment="1">
      <alignment horizontal="center" vertical="top" wrapText="1"/>
    </xf>
    <xf numFmtId="9" fontId="4" fillId="3" borderId="2" xfId="0" applyNumberFormat="1" applyFont="1" applyFill="1" applyBorder="1" applyAlignment="1">
      <alignment horizontal="center" vertical="top" wrapText="1"/>
    </xf>
    <xf numFmtId="0" fontId="8" fillId="0" borderId="0" xfId="0" applyFont="1" applyFill="1" applyBorder="1" applyAlignment="1">
      <alignment horizontal="center"/>
    </xf>
    <xf numFmtId="169" fontId="10" fillId="0" borderId="0" xfId="3" applyNumberFormat="1" applyFont="1"/>
    <xf numFmtId="0" fontId="5" fillId="0" borderId="0" xfId="0" applyFont="1"/>
    <xf numFmtId="10" fontId="13" fillId="5" borderId="0" xfId="4" applyNumberFormat="1" applyFont="1" applyFill="1" applyBorder="1" applyAlignment="1" applyProtection="1">
      <protection locked="0"/>
    </xf>
    <xf numFmtId="171" fontId="13" fillId="5" borderId="0" xfId="0" applyNumberFormat="1" applyFont="1" applyFill="1" applyBorder="1" applyAlignment="1" applyProtection="1">
      <protection locked="0"/>
    </xf>
    <xf numFmtId="10" fontId="33" fillId="5" borderId="0" xfId="1" applyNumberFormat="1" applyFont="1" applyFill="1" applyBorder="1" applyAlignment="1" applyProtection="1">
      <protection locked="0"/>
    </xf>
    <xf numFmtId="167" fontId="5" fillId="0" borderId="0" xfId="2" applyNumberFormat="1" applyFont="1"/>
    <xf numFmtId="167" fontId="34" fillId="0" borderId="0" xfId="2" applyNumberFormat="1" applyFont="1"/>
    <xf numFmtId="167" fontId="35" fillId="6" borderId="0" xfId="2" applyNumberFormat="1" applyFont="1" applyFill="1" applyBorder="1" applyProtection="1">
      <protection locked="0"/>
    </xf>
    <xf numFmtId="167" fontId="34" fillId="0" borderId="0" xfId="2" applyNumberFormat="1" applyFont="1" applyFill="1"/>
    <xf numFmtId="14" fontId="5" fillId="0" borderId="0" xfId="0" applyNumberFormat="1" applyFont="1"/>
    <xf numFmtId="0" fontId="22" fillId="0" borderId="0" xfId="0" applyFont="1" applyFill="1" applyBorder="1" applyAlignment="1">
      <alignment horizontal="left"/>
    </xf>
    <xf numFmtId="0" fontId="22" fillId="0" borderId="0" xfId="0" applyFont="1" applyFill="1" applyBorder="1" applyAlignment="1">
      <alignment horizontal="center"/>
    </xf>
    <xf numFmtId="167" fontId="22" fillId="0" borderId="0" xfId="2" applyNumberFormat="1" applyFont="1" applyFill="1" applyBorder="1" applyAlignment="1">
      <alignment horizontal="center"/>
    </xf>
    <xf numFmtId="167" fontId="36" fillId="0" borderId="0" xfId="2" applyNumberFormat="1" applyFont="1" applyFill="1" applyBorder="1" applyAlignment="1">
      <alignment horizontal="center"/>
    </xf>
    <xf numFmtId="167" fontId="5" fillId="0" borderId="0" xfId="2" applyNumberFormat="1" applyFont="1" applyFill="1"/>
    <xf numFmtId="0" fontId="5" fillId="0" borderId="0" xfId="0" applyFont="1" applyFill="1"/>
    <xf numFmtId="0" fontId="23" fillId="2" borderId="1" xfId="0" applyFont="1" applyFill="1" applyBorder="1" applyAlignment="1">
      <alignment horizontal="center" vertical="center"/>
    </xf>
    <xf numFmtId="0" fontId="8" fillId="0" borderId="0" xfId="0" applyFont="1" applyFill="1" applyAlignment="1">
      <alignment horizontal="center"/>
    </xf>
    <xf numFmtId="167" fontId="5" fillId="0" borderId="0" xfId="2" applyNumberFormat="1" applyFont="1" applyAlignment="1">
      <alignment horizontal="center"/>
    </xf>
    <xf numFmtId="167" fontId="5" fillId="0" borderId="2" xfId="2" applyNumberFormat="1" applyFont="1" applyBorder="1" applyProtection="1">
      <protection locked="0"/>
    </xf>
    <xf numFmtId="172" fontId="5" fillId="0" borderId="2" xfId="2" applyNumberFormat="1" applyFont="1" applyBorder="1" applyProtection="1">
      <protection locked="0"/>
    </xf>
    <xf numFmtId="167" fontId="35" fillId="0" borderId="0" xfId="2" applyNumberFormat="1" applyFont="1"/>
    <xf numFmtId="167" fontId="3" fillId="0" borderId="0" xfId="2" applyNumberFormat="1" applyFont="1" applyAlignment="1">
      <alignment horizontal="center"/>
    </xf>
    <xf numFmtId="167" fontId="38" fillId="0" borderId="0" xfId="2" applyNumberFormat="1" applyFont="1" applyAlignment="1">
      <alignment horizontal="center"/>
    </xf>
    <xf numFmtId="0" fontId="5" fillId="0" borderId="0" xfId="0" applyFont="1" applyAlignment="1">
      <alignment horizontal="center" vertical="center"/>
    </xf>
    <xf numFmtId="167" fontId="3" fillId="4" borderId="2" xfId="2" applyNumberFormat="1" applyFont="1" applyFill="1" applyBorder="1"/>
    <xf numFmtId="167" fontId="24" fillId="0" borderId="0" xfId="2" applyNumberFormat="1" applyFont="1" applyAlignment="1">
      <alignment horizontal="center"/>
    </xf>
    <xf numFmtId="167" fontId="37" fillId="0" borderId="0" xfId="2" applyNumberFormat="1" applyFont="1" applyAlignment="1">
      <alignment horizontal="center"/>
    </xf>
    <xf numFmtId="0" fontId="23" fillId="0" borderId="0" xfId="0" applyFont="1" applyFill="1" applyBorder="1" applyAlignment="1">
      <alignment horizontal="center" vertical="center"/>
    </xf>
    <xf numFmtId="167" fontId="40" fillId="0" borderId="5" xfId="2" applyNumberFormat="1" applyFont="1" applyBorder="1" applyAlignment="1">
      <alignment horizontal="center" vertical="center" wrapText="1"/>
    </xf>
    <xf numFmtId="167" fontId="40" fillId="0" borderId="6" xfId="2" applyNumberFormat="1" applyFont="1" applyBorder="1" applyAlignment="1">
      <alignment horizontal="center" vertical="center" wrapText="1"/>
    </xf>
    <xf numFmtId="167" fontId="40" fillId="0" borderId="7" xfId="2" applyNumberFormat="1" applyFont="1" applyBorder="1" applyAlignment="1">
      <alignment horizontal="center" vertical="center" wrapText="1"/>
    </xf>
    <xf numFmtId="167" fontId="40" fillId="0" borderId="2" xfId="2" applyNumberFormat="1" applyFont="1" applyBorder="1"/>
    <xf numFmtId="167" fontId="14" fillId="0" borderId="0" xfId="2" applyNumberFormat="1" applyFont="1"/>
    <xf numFmtId="167" fontId="40" fillId="0" borderId="2" xfId="2" applyNumberFormat="1" applyFont="1" applyFill="1" applyBorder="1" applyAlignment="1">
      <alignment horizontal="center" vertical="center" wrapText="1"/>
    </xf>
    <xf numFmtId="14" fontId="34" fillId="0" borderId="0" xfId="0" applyNumberFormat="1" applyFont="1" applyProtection="1">
      <protection hidden="1"/>
    </xf>
    <xf numFmtId="14" fontId="34" fillId="0" borderId="0" xfId="0" applyNumberFormat="1" applyFont="1" applyFill="1" applyProtection="1">
      <protection hidden="1"/>
    </xf>
    <xf numFmtId="0" fontId="34" fillId="0" borderId="0" xfId="0" applyFont="1"/>
    <xf numFmtId="0" fontId="35" fillId="0" borderId="0" xfId="0" applyFont="1"/>
    <xf numFmtId="0" fontId="5" fillId="0" borderId="0" xfId="0" applyFont="1" applyFill="1" applyProtection="1"/>
    <xf numFmtId="167" fontId="5" fillId="0" borderId="0" xfId="2" applyNumberFormat="1" applyFont="1" applyFill="1" applyProtection="1"/>
    <xf numFmtId="167" fontId="28" fillId="0" borderId="0" xfId="2" applyNumberFormat="1" applyFont="1" applyFill="1" applyAlignment="1" applyProtection="1">
      <alignment horizontal="left"/>
    </xf>
    <xf numFmtId="167" fontId="29" fillId="0" borderId="0" xfId="2" applyNumberFormat="1" applyFont="1" applyFill="1" applyAlignment="1" applyProtection="1">
      <alignment horizontal="right"/>
    </xf>
    <xf numFmtId="0" fontId="5" fillId="0" borderId="0" xfId="0" applyFont="1" applyFill="1" applyAlignment="1" applyProtection="1">
      <alignment horizontal="left"/>
    </xf>
    <xf numFmtId="0" fontId="8" fillId="0" borderId="0" xfId="0" applyFont="1" applyFill="1" applyProtection="1"/>
    <xf numFmtId="167" fontId="5" fillId="0" borderId="0" xfId="2" applyNumberFormat="1" applyFont="1" applyFill="1" applyBorder="1" applyProtection="1"/>
    <xf numFmtId="0" fontId="3" fillId="0" borderId="2" xfId="0" applyFont="1" applyFill="1" applyBorder="1" applyAlignment="1" applyProtection="1">
      <alignment horizontal="center"/>
    </xf>
    <xf numFmtId="167" fontId="5" fillId="0" borderId="2" xfId="2" applyNumberFormat="1"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Alignment="1" applyProtection="1">
      <alignment horizontal="center"/>
    </xf>
    <xf numFmtId="0" fontId="26" fillId="0" borderId="0" xfId="0" applyFont="1" applyFill="1" applyProtection="1"/>
    <xf numFmtId="0" fontId="30" fillId="0" borderId="4" xfId="0" applyFont="1" applyFill="1" applyBorder="1" applyAlignment="1" applyProtection="1">
      <alignment horizontal="left"/>
    </xf>
    <xf numFmtId="0" fontId="30" fillId="0" borderId="10" xfId="0" applyFont="1" applyFill="1" applyBorder="1" applyAlignment="1" applyProtection="1">
      <alignment horizontal="center"/>
    </xf>
    <xf numFmtId="0" fontId="30" fillId="0" borderId="11" xfId="0" applyFont="1" applyFill="1" applyBorder="1" applyAlignment="1" applyProtection="1">
      <alignment horizontal="center"/>
    </xf>
    <xf numFmtId="167" fontId="30" fillId="0" borderId="11" xfId="2" applyNumberFormat="1" applyFont="1" applyFill="1" applyBorder="1" applyAlignment="1" applyProtection="1">
      <alignment horizontal="center"/>
    </xf>
    <xf numFmtId="167" fontId="30" fillId="0" borderId="12" xfId="2" applyNumberFormat="1" applyFont="1" applyFill="1" applyBorder="1" applyAlignment="1" applyProtection="1">
      <alignment horizontal="center"/>
    </xf>
    <xf numFmtId="0" fontId="30" fillId="0" borderId="0" xfId="0" applyFont="1" applyFill="1" applyBorder="1" applyAlignment="1" applyProtection="1">
      <alignment horizontal="left"/>
    </xf>
    <xf numFmtId="0" fontId="8" fillId="0" borderId="1" xfId="0" applyFont="1" applyFill="1" applyBorder="1" applyAlignment="1" applyProtection="1">
      <alignment horizontal="center" vertical="center"/>
    </xf>
    <xf numFmtId="0" fontId="8" fillId="0" borderId="0" xfId="0" applyFont="1" applyFill="1" applyAlignment="1" applyProtection="1">
      <alignment horizontal="center"/>
    </xf>
    <xf numFmtId="167" fontId="5" fillId="0" borderId="0" xfId="2" applyNumberFormat="1" applyFont="1" applyFill="1" applyAlignment="1" applyProtection="1">
      <alignment wrapText="1"/>
    </xf>
    <xf numFmtId="0" fontId="5" fillId="0" borderId="2" xfId="0" applyFont="1" applyFill="1" applyBorder="1" applyAlignment="1" applyProtection="1">
      <alignment wrapText="1"/>
    </xf>
    <xf numFmtId="167" fontId="5" fillId="0" borderId="2" xfId="2" applyNumberFormat="1" applyFont="1" applyFill="1" applyBorder="1" applyProtection="1"/>
    <xf numFmtId="0" fontId="5" fillId="0" borderId="0" xfId="0" applyFont="1" applyFill="1" applyAlignment="1" applyProtection="1">
      <alignment horizontal="center" vertical="center"/>
    </xf>
    <xf numFmtId="0" fontId="3" fillId="0" borderId="2" xfId="0" applyFont="1" applyFill="1" applyBorder="1" applyProtection="1"/>
    <xf numFmtId="167" fontId="3" fillId="0" borderId="2" xfId="2" applyNumberFormat="1" applyFont="1" applyFill="1" applyBorder="1" applyProtection="1"/>
    <xf numFmtId="0" fontId="8" fillId="0" borderId="0" xfId="0" applyFont="1" applyFill="1" applyBorder="1" applyAlignment="1" applyProtection="1">
      <alignment horizontal="center" vertical="center"/>
    </xf>
    <xf numFmtId="0" fontId="5" fillId="0" borderId="2" xfId="0" applyFont="1" applyFill="1" applyBorder="1" applyProtection="1"/>
    <xf numFmtId="0" fontId="3" fillId="0" borderId="8" xfId="0" applyFont="1" applyFill="1" applyBorder="1" applyAlignment="1" applyProtection="1">
      <alignment horizontal="left"/>
    </xf>
    <xf numFmtId="0" fontId="3" fillId="0" borderId="9" xfId="0" applyFont="1" applyFill="1" applyBorder="1" applyAlignment="1" applyProtection="1">
      <alignment horizontal="left"/>
    </xf>
    <xf numFmtId="166" fontId="5" fillId="0" borderId="0" xfId="2" applyNumberFormat="1" applyFont="1" applyFill="1" applyProtection="1"/>
    <xf numFmtId="169" fontId="3" fillId="0" borderId="2" xfId="3" applyNumberFormat="1" applyFont="1" applyFill="1" applyBorder="1" applyProtection="1"/>
    <xf numFmtId="10" fontId="3" fillId="0" borderId="0" xfId="4" applyNumberFormat="1" applyFont="1" applyFill="1" applyProtection="1"/>
    <xf numFmtId="0" fontId="2" fillId="0" borderId="0" xfId="0" applyFont="1" applyFill="1" applyProtection="1"/>
    <xf numFmtId="0" fontId="31" fillId="0" borderId="0" xfId="0" applyFont="1" applyFill="1" applyProtection="1"/>
    <xf numFmtId="10" fontId="5" fillId="0" borderId="0" xfId="4" applyNumberFormat="1" applyFont="1"/>
    <xf numFmtId="10" fontId="35" fillId="0" borderId="0" xfId="4" applyNumberFormat="1" applyFont="1"/>
    <xf numFmtId="0" fontId="35" fillId="0" borderId="0" xfId="0" applyFont="1" applyAlignment="1">
      <alignment horizontal="center"/>
    </xf>
    <xf numFmtId="0" fontId="3" fillId="0" borderId="0" xfId="0" applyFont="1" applyFill="1" applyBorder="1" applyAlignment="1" applyProtection="1">
      <alignment wrapText="1"/>
    </xf>
    <xf numFmtId="169" fontId="3" fillId="0" borderId="0" xfId="3" applyNumberFormat="1" applyFont="1" applyFill="1" applyBorder="1" applyProtection="1"/>
    <xf numFmtId="171" fontId="13" fillId="5" borderId="0" xfId="0" applyNumberFormat="1" applyFont="1" applyFill="1" applyBorder="1" applyAlignment="1" applyProtection="1">
      <protection hidden="1"/>
    </xf>
    <xf numFmtId="0" fontId="3" fillId="0" borderId="0" xfId="0" applyFont="1"/>
    <xf numFmtId="167" fontId="34" fillId="0" borderId="0" xfId="2" applyNumberFormat="1" applyFont="1" applyProtection="1">
      <protection hidden="1"/>
    </xf>
    <xf numFmtId="167" fontId="5" fillId="0" borderId="2" xfId="2" applyNumberFormat="1" applyFont="1" applyBorder="1" applyAlignment="1" applyProtection="1">
      <alignment horizontal="center"/>
      <protection locked="0"/>
    </xf>
    <xf numFmtId="167" fontId="31" fillId="0" borderId="0" xfId="2" applyNumberFormat="1" applyFont="1" applyFill="1" applyProtection="1"/>
    <xf numFmtId="0" fontId="36" fillId="0" borderId="0" xfId="0" applyFont="1" applyAlignment="1">
      <alignment horizontal="left"/>
    </xf>
    <xf numFmtId="0" fontId="36" fillId="0" borderId="0" xfId="0" applyFont="1"/>
    <xf numFmtId="0" fontId="5" fillId="7" borderId="2" xfId="0" applyFont="1" applyFill="1" applyBorder="1"/>
    <xf numFmtId="0" fontId="5" fillId="7" borderId="2" xfId="0" applyFont="1" applyFill="1" applyBorder="1" applyAlignment="1">
      <alignment wrapText="1"/>
    </xf>
    <xf numFmtId="0" fontId="3" fillId="7" borderId="2" xfId="0" applyFont="1" applyFill="1" applyBorder="1" applyAlignment="1">
      <alignment horizontal="left"/>
    </xf>
    <xf numFmtId="0" fontId="3" fillId="7" borderId="2" xfId="0" applyFont="1" applyFill="1" applyBorder="1"/>
    <xf numFmtId="167" fontId="5" fillId="7" borderId="2" xfId="2" applyNumberFormat="1" applyFont="1" applyFill="1" applyBorder="1"/>
    <xf numFmtId="167" fontId="3" fillId="7" borderId="2" xfId="2" applyNumberFormat="1" applyFont="1" applyFill="1" applyBorder="1"/>
    <xf numFmtId="0" fontId="8" fillId="0" borderId="0" xfId="0" applyFont="1" applyFill="1" applyAlignment="1" applyProtection="1">
      <alignment horizontal="left"/>
    </xf>
    <xf numFmtId="0" fontId="8" fillId="0" borderId="2" xfId="0" applyFont="1" applyFill="1" applyBorder="1" applyProtection="1"/>
    <xf numFmtId="0" fontId="8" fillId="0" borderId="2" xfId="0" applyFont="1" applyFill="1" applyBorder="1" applyAlignment="1" applyProtection="1">
      <alignment wrapText="1"/>
    </xf>
    <xf numFmtId="167" fontId="3" fillId="0" borderId="0" xfId="2" applyNumberFormat="1" applyFont="1" applyFill="1" applyAlignment="1" applyProtection="1">
      <alignment horizontal="center" wrapText="1"/>
    </xf>
    <xf numFmtId="167" fontId="40" fillId="0" borderId="5" xfId="2" applyNumberFormat="1" applyFont="1" applyBorder="1" applyAlignment="1">
      <alignment vertical="center" wrapText="1"/>
    </xf>
    <xf numFmtId="167" fontId="40" fillId="0" borderId="7" xfId="2" applyNumberFormat="1" applyFont="1" applyBorder="1" applyAlignment="1">
      <alignment vertical="center" wrapText="1"/>
    </xf>
    <xf numFmtId="0" fontId="3" fillId="0" borderId="0" xfId="0" applyFont="1" applyFill="1" applyProtection="1"/>
    <xf numFmtId="167" fontId="3" fillId="0" borderId="0" xfId="2" applyNumberFormat="1" applyFont="1" applyFill="1" applyProtection="1"/>
    <xf numFmtId="172" fontId="5" fillId="0" borderId="3" xfId="2" applyNumberFormat="1" applyFont="1" applyBorder="1" applyProtection="1">
      <protection locked="0"/>
    </xf>
    <xf numFmtId="0" fontId="5" fillId="7" borderId="21" xfId="0" applyFont="1" applyFill="1" applyBorder="1"/>
    <xf numFmtId="167" fontId="5" fillId="0" borderId="21" xfId="2" applyNumberFormat="1" applyFont="1" applyBorder="1" applyProtection="1">
      <protection locked="0"/>
    </xf>
    <xf numFmtId="167" fontId="24" fillId="0" borderId="21" xfId="2" applyNumberFormat="1" applyFont="1" applyBorder="1" applyAlignment="1">
      <alignment horizontal="center"/>
    </xf>
    <xf numFmtId="167" fontId="37" fillId="0" borderId="21" xfId="2" applyNumberFormat="1" applyFont="1" applyBorder="1" applyAlignment="1">
      <alignment horizontal="center"/>
    </xf>
    <xf numFmtId="167" fontId="5" fillId="7" borderId="21" xfId="2" applyNumberFormat="1" applyFont="1" applyFill="1" applyBorder="1"/>
    <xf numFmtId="0" fontId="3" fillId="0" borderId="21" xfId="2" applyNumberFormat="1" applyFont="1" applyFill="1" applyBorder="1" applyAlignment="1" applyProtection="1">
      <alignment horizontal="right"/>
      <protection locked="0"/>
    </xf>
    <xf numFmtId="167" fontId="22" fillId="0" borderId="21" xfId="2" applyNumberFormat="1" applyFont="1" applyFill="1" applyBorder="1" applyAlignment="1">
      <alignment horizontal="center"/>
    </xf>
    <xf numFmtId="167" fontId="36" fillId="0" borderId="21" xfId="2" applyNumberFormat="1" applyFont="1" applyFill="1" applyBorder="1" applyAlignment="1">
      <alignment horizontal="center"/>
    </xf>
    <xf numFmtId="167" fontId="22" fillId="7" borderId="21" xfId="2" applyNumberFormat="1" applyFont="1" applyFill="1" applyBorder="1" applyAlignment="1">
      <alignment horizontal="center"/>
    </xf>
    <xf numFmtId="167" fontId="5" fillId="0" borderId="21" xfId="2" applyNumberFormat="1" applyFont="1" applyFill="1" applyBorder="1" applyAlignment="1">
      <alignment horizontal="center"/>
    </xf>
    <xf numFmtId="0" fontId="5" fillId="7" borderId="2" xfId="0" applyFont="1" applyFill="1" applyBorder="1" applyAlignment="1">
      <alignment vertical="center"/>
    </xf>
    <xf numFmtId="0" fontId="4" fillId="3" borderId="14" xfId="0" applyFont="1" applyFill="1" applyBorder="1" applyAlignment="1">
      <alignment horizontal="center" vertical="top" wrapText="1"/>
    </xf>
    <xf numFmtId="0" fontId="4" fillId="3" borderId="15" xfId="0" applyFont="1" applyFill="1" applyBorder="1" applyAlignment="1">
      <alignment horizontal="center" vertical="top" wrapText="1"/>
    </xf>
    <xf numFmtId="9" fontId="4" fillId="3" borderId="15" xfId="0" applyNumberFormat="1" applyFont="1" applyFill="1" applyBorder="1" applyAlignment="1">
      <alignment horizontal="center" vertical="top" wrapText="1"/>
    </xf>
    <xf numFmtId="165" fontId="4" fillId="3" borderId="16" xfId="2" applyFont="1" applyFill="1" applyBorder="1" applyAlignment="1">
      <alignment horizontal="center" vertical="top" wrapText="1"/>
    </xf>
    <xf numFmtId="0" fontId="0" fillId="0" borderId="17" xfId="0" applyBorder="1"/>
    <xf numFmtId="0" fontId="0" fillId="0" borderId="16" xfId="0" applyBorder="1"/>
    <xf numFmtId="165" fontId="0" fillId="0" borderId="16" xfId="2" applyNumberFormat="1" applyFont="1" applyBorder="1"/>
    <xf numFmtId="0" fontId="0" fillId="0" borderId="2" xfId="0" applyBorder="1"/>
    <xf numFmtId="165" fontId="0" fillId="0" borderId="2" xfId="2" applyNumberFormat="1" applyFont="1" applyBorder="1"/>
    <xf numFmtId="0" fontId="46" fillId="0" borderId="0" xfId="0" applyFont="1"/>
    <xf numFmtId="0" fontId="46" fillId="6" borderId="0" xfId="0" applyFont="1" applyFill="1" applyProtection="1">
      <protection hidden="1"/>
    </xf>
    <xf numFmtId="14" fontId="46" fillId="6" borderId="0" xfId="0" applyNumberFormat="1" applyFont="1" applyFill="1" applyProtection="1">
      <protection hidden="1"/>
    </xf>
    <xf numFmtId="0" fontId="46" fillId="0" borderId="0" xfId="0" applyFont="1" applyProtection="1">
      <protection hidden="1"/>
    </xf>
    <xf numFmtId="0" fontId="5" fillId="10" borderId="0" xfId="0" applyFont="1" applyFill="1"/>
    <xf numFmtId="167" fontId="5" fillId="10" borderId="0" xfId="2" applyNumberFormat="1" applyFont="1" applyFill="1"/>
    <xf numFmtId="167" fontId="34" fillId="10" borderId="0" xfId="2" applyNumberFormat="1" applyFont="1" applyFill="1"/>
    <xf numFmtId="167" fontId="15" fillId="10" borderId="0" xfId="2" applyNumberFormat="1" applyFont="1" applyFill="1" applyAlignment="1">
      <alignment horizontal="left"/>
    </xf>
    <xf numFmtId="167" fontId="16" fillId="10" borderId="0" xfId="2" applyNumberFormat="1" applyFont="1" applyFill="1" applyAlignment="1">
      <alignment horizontal="right"/>
    </xf>
    <xf numFmtId="167" fontId="17" fillId="10" borderId="0" xfId="2" applyNumberFormat="1" applyFont="1" applyFill="1" applyAlignment="1">
      <alignment horizontal="left"/>
    </xf>
    <xf numFmtId="167" fontId="47" fillId="10" borderId="0" xfId="2" applyNumberFormat="1" applyFont="1" applyFill="1" applyAlignment="1">
      <alignment horizontal="left"/>
    </xf>
    <xf numFmtId="0" fontId="5" fillId="10" borderId="0" xfId="0" applyFont="1" applyFill="1" applyAlignment="1">
      <alignment horizontal="left"/>
    </xf>
    <xf numFmtId="0" fontId="34" fillId="10" borderId="0" xfId="0" applyFont="1" applyFill="1" applyAlignment="1">
      <alignment horizontal="left"/>
    </xf>
    <xf numFmtId="167" fontId="18" fillId="10" borderId="0" xfId="2" applyNumberFormat="1" applyFont="1" applyFill="1" applyAlignment="1">
      <alignment horizontal="right"/>
    </xf>
    <xf numFmtId="167" fontId="4" fillId="10" borderId="0" xfId="2" applyNumberFormat="1" applyFont="1" applyFill="1" applyAlignment="1">
      <alignment horizontal="center"/>
    </xf>
    <xf numFmtId="0" fontId="5" fillId="10" borderId="0" xfId="0" applyFont="1" applyFill="1" applyBorder="1"/>
    <xf numFmtId="0" fontId="35" fillId="0" borderId="0" xfId="0" applyFont="1" applyFill="1"/>
    <xf numFmtId="0" fontId="34" fillId="0" borderId="0" xfId="0" applyFont="1" applyFill="1"/>
    <xf numFmtId="167" fontId="49" fillId="0" borderId="0" xfId="2" applyNumberFormat="1" applyFont="1"/>
    <xf numFmtId="0" fontId="49" fillId="0" borderId="0" xfId="0" applyFont="1"/>
    <xf numFmtId="171" fontId="50" fillId="5" borderId="0" xfId="0" applyNumberFormat="1" applyFont="1" applyFill="1" applyBorder="1" applyAlignment="1" applyProtection="1">
      <protection locked="0"/>
    </xf>
    <xf numFmtId="167" fontId="19" fillId="0" borderId="0" xfId="2" applyNumberFormat="1" applyFont="1" applyAlignment="1" applyProtection="1">
      <alignment horizontal="center" vertical="center" wrapText="1"/>
      <protection hidden="1"/>
    </xf>
    <xf numFmtId="167" fontId="42" fillId="8" borderId="2" xfId="2" applyNumberFormat="1" applyFont="1" applyFill="1" applyBorder="1" applyAlignment="1">
      <alignment horizontal="center"/>
    </xf>
    <xf numFmtId="0" fontId="51" fillId="0" borderId="19" xfId="0" applyFont="1" applyBorder="1" applyAlignment="1">
      <alignment horizontal="left" vertical="center" readingOrder="2"/>
    </xf>
    <xf numFmtId="0" fontId="52" fillId="0" borderId="19" xfId="0" applyFont="1" applyBorder="1" applyAlignment="1">
      <alignment horizontal="left" vertical="center" readingOrder="2"/>
    </xf>
    <xf numFmtId="0" fontId="53" fillId="0" borderId="0" xfId="0" applyFont="1" applyProtection="1">
      <protection hidden="1"/>
    </xf>
    <xf numFmtId="14" fontId="53" fillId="0" borderId="0" xfId="0" applyNumberFormat="1" applyFont="1" applyProtection="1">
      <protection hidden="1"/>
    </xf>
    <xf numFmtId="14" fontId="46" fillId="0" borderId="0" xfId="0" applyNumberFormat="1" applyFont="1" applyAlignment="1" applyProtection="1">
      <alignment horizontal="right"/>
      <protection hidden="1"/>
    </xf>
    <xf numFmtId="0" fontId="46" fillId="0" borderId="0" xfId="0" applyFont="1" applyAlignment="1" applyProtection="1">
      <alignment horizontal="right"/>
      <protection hidden="1"/>
    </xf>
    <xf numFmtId="167" fontId="3" fillId="0" borderId="0" xfId="2" applyNumberFormat="1" applyFont="1" applyFill="1" applyBorder="1" applyAlignment="1" applyProtection="1">
      <alignment horizontal="left" vertical="center"/>
    </xf>
    <xf numFmtId="167" fontId="5" fillId="0" borderId="0" xfId="2" applyNumberFormat="1" applyFont="1" applyFill="1" applyBorder="1" applyAlignment="1" applyProtection="1">
      <alignment horizontal="center"/>
    </xf>
    <xf numFmtId="167" fontId="20" fillId="6" borderId="0" xfId="2" applyNumberFormat="1" applyFont="1" applyFill="1" applyBorder="1" applyAlignment="1" applyProtection="1">
      <alignment horizontal="left" vertical="center"/>
      <protection locked="0"/>
    </xf>
    <xf numFmtId="167" fontId="5" fillId="6" borderId="0" xfId="2" applyNumberFormat="1" applyFont="1" applyFill="1" applyBorder="1"/>
    <xf numFmtId="167" fontId="34" fillId="6" borderId="0" xfId="2" applyNumberFormat="1" applyFont="1" applyFill="1" applyBorder="1"/>
    <xf numFmtId="167" fontId="5" fillId="6" borderId="0" xfId="2" applyNumberFormat="1" applyFont="1" applyFill="1" applyBorder="1" applyAlignment="1" applyProtection="1">
      <alignment horizontal="center"/>
      <protection locked="0"/>
    </xf>
    <xf numFmtId="0" fontId="22" fillId="6" borderId="0" xfId="0" applyFont="1" applyFill="1" applyBorder="1" applyAlignment="1">
      <alignment horizontal="left"/>
    </xf>
    <xf numFmtId="0" fontId="22" fillId="6" borderId="0" xfId="0" applyFont="1" applyFill="1" applyBorder="1" applyAlignment="1">
      <alignment horizontal="center"/>
    </xf>
    <xf numFmtId="167" fontId="54" fillId="0" borderId="0" xfId="2" applyNumberFormat="1" applyFont="1" applyAlignment="1">
      <alignment horizontal="center" wrapText="1"/>
    </xf>
    <xf numFmtId="0" fontId="55" fillId="0" borderId="0" xfId="1" applyFont="1" applyAlignment="1" applyProtection="1"/>
    <xf numFmtId="0" fontId="1" fillId="0" borderId="0" xfId="0" applyFont="1"/>
    <xf numFmtId="167" fontId="44" fillId="0" borderId="0" xfId="0" applyNumberFormat="1" applyFont="1" applyProtection="1">
      <protection hidden="1"/>
    </xf>
    <xf numFmtId="165" fontId="9" fillId="3" borderId="2" xfId="2" applyFont="1" applyFill="1" applyBorder="1" applyAlignment="1">
      <alignment horizontal="center" vertical="top" wrapText="1"/>
    </xf>
    <xf numFmtId="0" fontId="45" fillId="9" borderId="2" xfId="0" applyFont="1" applyFill="1" applyBorder="1" applyAlignment="1">
      <alignment horizontal="left" vertical="top" wrapText="1"/>
    </xf>
    <xf numFmtId="0" fontId="56" fillId="12" borderId="2" xfId="0" applyFont="1" applyFill="1" applyBorder="1" applyAlignment="1">
      <alignment horizontal="center" vertical="top" wrapText="1"/>
    </xf>
    <xf numFmtId="167" fontId="57" fillId="0" borderId="0" xfId="2" applyNumberFormat="1" applyFont="1"/>
    <xf numFmtId="167" fontId="5" fillId="0" borderId="2" xfId="2" applyNumberFormat="1" applyFont="1" applyBorder="1" applyAlignment="1" applyProtection="1">
      <alignment vertical="center"/>
      <protection locked="0"/>
    </xf>
    <xf numFmtId="167" fontId="37" fillId="0" borderId="2" xfId="2" applyNumberFormat="1" applyFont="1" applyBorder="1" applyAlignment="1">
      <alignment horizontal="center" vertical="center"/>
    </xf>
    <xf numFmtId="0" fontId="35" fillId="6" borderId="0" xfId="0" applyFont="1" applyFill="1" applyBorder="1" applyAlignment="1" applyProtection="1">
      <alignment horizontal="center"/>
      <protection locked="0"/>
    </xf>
    <xf numFmtId="167" fontId="5" fillId="0" borderId="0" xfId="2" applyNumberFormat="1" applyFont="1" applyBorder="1"/>
    <xf numFmtId="173" fontId="32" fillId="0" borderId="0" xfId="2" applyNumberFormat="1" applyFont="1" applyBorder="1" applyAlignment="1">
      <alignment horizontal="center" wrapText="1"/>
    </xf>
    <xf numFmtId="1" fontId="5" fillId="0" borderId="0" xfId="0" applyNumberFormat="1" applyFont="1" applyBorder="1"/>
    <xf numFmtId="167" fontId="5" fillId="7" borderId="2" xfId="2" applyNumberFormat="1" applyFont="1" applyFill="1" applyBorder="1" applyAlignment="1">
      <alignment vertical="center"/>
    </xf>
    <xf numFmtId="167" fontId="42" fillId="6" borderId="0" xfId="2" applyNumberFormat="1" applyFont="1" applyFill="1" applyBorder="1" applyAlignment="1">
      <alignment horizontal="center"/>
    </xf>
    <xf numFmtId="0" fontId="42" fillId="8" borderId="2" xfId="0" applyFont="1" applyFill="1" applyBorder="1" applyAlignment="1">
      <alignment horizontal="center"/>
    </xf>
    <xf numFmtId="167" fontId="21" fillId="6" borderId="0" xfId="2" applyNumberFormat="1" applyFont="1" applyFill="1" applyBorder="1" applyAlignment="1">
      <alignment horizontal="center"/>
    </xf>
    <xf numFmtId="167" fontId="20" fillId="8" borderId="2" xfId="2" applyNumberFormat="1" applyFont="1" applyFill="1" applyBorder="1" applyAlignment="1" applyProtection="1">
      <alignment horizontal="center" vertical="center"/>
    </xf>
    <xf numFmtId="167" fontId="20" fillId="8" borderId="2" xfId="2" applyNumberFormat="1" applyFont="1" applyFill="1" applyBorder="1" applyAlignment="1" applyProtection="1">
      <alignment horizontal="center" vertical="center" wrapText="1"/>
    </xf>
    <xf numFmtId="1" fontId="58" fillId="0" borderId="2" xfId="2" applyNumberFormat="1" applyFont="1" applyBorder="1" applyAlignment="1" applyProtection="1">
      <alignment horizontal="center" vertical="justify"/>
      <protection locked="0"/>
    </xf>
    <xf numFmtId="167" fontId="5" fillId="13" borderId="2" xfId="2" applyNumberFormat="1" applyFont="1" applyFill="1" applyBorder="1" applyAlignment="1" applyProtection="1">
      <alignment horizontal="center"/>
    </xf>
    <xf numFmtId="0" fontId="3"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5" fillId="10" borderId="0" xfId="0" applyFont="1" applyFill="1"/>
    <xf numFmtId="0" fontId="59" fillId="10" borderId="0" xfId="0" applyFont="1" applyFill="1"/>
    <xf numFmtId="167" fontId="5" fillId="6" borderId="0" xfId="2" applyNumberFormat="1" applyFont="1" applyFill="1"/>
    <xf numFmtId="0" fontId="5" fillId="6" borderId="0" xfId="0" applyFont="1" applyFill="1"/>
    <xf numFmtId="167" fontId="15" fillId="6" borderId="0" xfId="2" applyNumberFormat="1" applyFont="1" applyFill="1" applyAlignment="1">
      <alignment horizontal="left"/>
    </xf>
    <xf numFmtId="167" fontId="19" fillId="6" borderId="0" xfId="2" applyNumberFormat="1" applyFont="1" applyFill="1" applyAlignment="1" applyProtection="1">
      <alignment horizontal="center" vertical="center" wrapText="1"/>
      <protection hidden="1"/>
    </xf>
    <xf numFmtId="167" fontId="34" fillId="6" borderId="0" xfId="2" applyNumberFormat="1" applyFont="1" applyFill="1"/>
    <xf numFmtId="0" fontId="34" fillId="6" borderId="0" xfId="0" applyFont="1" applyFill="1"/>
    <xf numFmtId="167" fontId="24" fillId="7" borderId="2" xfId="2" applyNumberFormat="1" applyFont="1" applyFill="1" applyBorder="1" applyAlignment="1">
      <alignment horizontal="center" vertical="center"/>
    </xf>
    <xf numFmtId="167" fontId="25" fillId="7" borderId="2" xfId="2" applyNumberFormat="1" applyFont="1" applyFill="1" applyBorder="1" applyAlignment="1">
      <alignment horizontal="center"/>
    </xf>
    <xf numFmtId="167" fontId="39" fillId="7" borderId="2" xfId="2" applyNumberFormat="1" applyFont="1" applyFill="1" applyBorder="1" applyAlignment="1">
      <alignment horizontal="center"/>
    </xf>
    <xf numFmtId="167" fontId="2" fillId="7" borderId="2" xfId="2" applyNumberFormat="1" applyFont="1" applyFill="1" applyBorder="1" applyAlignment="1">
      <alignment horizontal="center" vertical="center" wrapText="1"/>
    </xf>
    <xf numFmtId="167" fontId="2" fillId="7" borderId="2" xfId="2" applyNumberFormat="1" applyFont="1" applyFill="1" applyBorder="1"/>
    <xf numFmtId="0" fontId="20" fillId="8" borderId="8" xfId="0" applyFont="1" applyFill="1" applyBorder="1" applyAlignment="1">
      <alignment horizontal="left"/>
    </xf>
    <xf numFmtId="167" fontId="5" fillId="8" borderId="0" xfId="2" applyNumberFormat="1" applyFont="1" applyFill="1"/>
    <xf numFmtId="167" fontId="24" fillId="8" borderId="0" xfId="2" applyNumberFormat="1" applyFont="1" applyFill="1" applyAlignment="1">
      <alignment horizontal="center"/>
    </xf>
    <xf numFmtId="167" fontId="37" fillId="8" borderId="0" xfId="2" applyNumberFormat="1" applyFont="1" applyFill="1" applyAlignment="1">
      <alignment horizontal="center"/>
    </xf>
    <xf numFmtId="167" fontId="20" fillId="8" borderId="2" xfId="2" applyNumberFormat="1" applyFont="1" applyFill="1" applyBorder="1"/>
    <xf numFmtId="0" fontId="20" fillId="8" borderId="9" xfId="0" applyFont="1" applyFill="1" applyBorder="1" applyAlignment="1">
      <alignment horizontal="left"/>
    </xf>
    <xf numFmtId="0" fontId="20" fillId="8" borderId="3" xfId="0" applyFont="1" applyFill="1" applyBorder="1" applyAlignment="1">
      <alignment horizontal="left"/>
    </xf>
    <xf numFmtId="0" fontId="38" fillId="8" borderId="3" xfId="0" applyFont="1" applyFill="1" applyBorder="1" applyAlignment="1">
      <alignment horizontal="left"/>
    </xf>
    <xf numFmtId="167" fontId="2" fillId="8" borderId="0" xfId="2" applyNumberFormat="1" applyFont="1" applyFill="1" applyBorder="1"/>
    <xf numFmtId="0" fontId="1" fillId="7" borderId="2" xfId="0" applyFont="1" applyFill="1" applyBorder="1" applyAlignment="1">
      <alignment vertical="center" wrapText="1"/>
    </xf>
    <xf numFmtId="0" fontId="5" fillId="7" borderId="2" xfId="0" applyFont="1" applyFill="1" applyBorder="1" applyAlignment="1">
      <alignment vertical="center" wrapText="1"/>
    </xf>
    <xf numFmtId="0" fontId="3" fillId="8" borderId="8" xfId="0" applyFont="1" applyFill="1" applyBorder="1" applyAlignment="1">
      <alignment horizontal="left"/>
    </xf>
    <xf numFmtId="0" fontId="3" fillId="8" borderId="9" xfId="0" applyFont="1" applyFill="1" applyBorder="1" applyAlignment="1">
      <alignment horizontal="left"/>
    </xf>
    <xf numFmtId="0" fontId="3" fillId="8" borderId="3" xfId="0" applyFont="1" applyFill="1" applyBorder="1" applyAlignment="1">
      <alignment horizontal="left"/>
    </xf>
    <xf numFmtId="167" fontId="3" fillId="8" borderId="3" xfId="2" applyNumberFormat="1" applyFont="1" applyFill="1" applyBorder="1"/>
    <xf numFmtId="167" fontId="1" fillId="0" borderId="0" xfId="2" applyNumberFormat="1" applyFont="1"/>
    <xf numFmtId="167" fontId="1" fillId="8" borderId="2" xfId="2" applyNumberFormat="1" applyFont="1" applyFill="1" applyBorder="1" applyAlignment="1">
      <alignment horizontal="center"/>
    </xf>
    <xf numFmtId="167" fontId="32" fillId="8" borderId="2" xfId="2" applyNumberFormat="1" applyFont="1" applyFill="1" applyBorder="1" applyAlignment="1">
      <alignment horizontal="center"/>
    </xf>
    <xf numFmtId="167" fontId="3" fillId="8" borderId="2" xfId="2" applyNumberFormat="1" applyFont="1" applyFill="1" applyBorder="1"/>
    <xf numFmtId="166" fontId="1" fillId="0" borderId="0" xfId="2" applyNumberFormat="1" applyFont="1" applyFill="1"/>
    <xf numFmtId="0" fontId="3" fillId="0" borderId="0" xfId="0" applyFont="1" applyFill="1" applyBorder="1" applyAlignment="1">
      <alignment horizontal="left" wrapText="1"/>
    </xf>
    <xf numFmtId="0" fontId="3" fillId="6" borderId="0" xfId="0" applyFont="1" applyFill="1" applyBorder="1" applyAlignment="1">
      <alignment horizontal="left" wrapText="1"/>
    </xf>
    <xf numFmtId="167" fontId="3" fillId="8" borderId="2" xfId="2" applyNumberFormat="1" applyFont="1" applyFill="1" applyBorder="1" applyProtection="1">
      <protection hidden="1"/>
    </xf>
    <xf numFmtId="167" fontId="60" fillId="0" borderId="0" xfId="2" applyNumberFormat="1" applyFont="1" applyAlignment="1" applyProtection="1">
      <protection hidden="1"/>
    </xf>
    <xf numFmtId="167" fontId="44" fillId="12" borderId="2" xfId="2" applyNumberFormat="1" applyFont="1" applyFill="1" applyBorder="1" applyAlignment="1">
      <alignment vertical="center"/>
    </xf>
    <xf numFmtId="169" fontId="42" fillId="12" borderId="2" xfId="3" applyNumberFormat="1" applyFont="1" applyFill="1" applyBorder="1" applyAlignment="1" applyProtection="1">
      <alignment vertical="center"/>
      <protection hidden="1"/>
    </xf>
    <xf numFmtId="10" fontId="43" fillId="12" borderId="2" xfId="4" applyNumberFormat="1" applyFont="1" applyFill="1" applyBorder="1" applyAlignment="1">
      <alignment vertical="center"/>
    </xf>
    <xf numFmtId="167" fontId="3" fillId="7" borderId="2" xfId="2" applyNumberFormat="1" applyFont="1" applyFill="1" applyBorder="1" applyAlignment="1" applyProtection="1">
      <alignment horizontal="center"/>
    </xf>
    <xf numFmtId="167" fontId="54" fillId="7" borderId="5" xfId="2" applyNumberFormat="1" applyFont="1" applyFill="1" applyBorder="1" applyAlignment="1" applyProtection="1">
      <alignment wrapText="1"/>
    </xf>
    <xf numFmtId="167" fontId="32" fillId="0" borderId="7" xfId="2" applyNumberFormat="1" applyFont="1" applyFill="1" applyBorder="1" applyProtection="1"/>
    <xf numFmtId="167" fontId="3" fillId="7" borderId="2" xfId="2" applyNumberFormat="1" applyFont="1" applyFill="1" applyBorder="1" applyAlignment="1" applyProtection="1">
      <alignment horizontal="left" vertical="center"/>
    </xf>
    <xf numFmtId="0" fontId="1" fillId="0" borderId="0" xfId="0" applyFont="1" applyFill="1" applyProtection="1"/>
    <xf numFmtId="10" fontId="3" fillId="0" borderId="2" xfId="4" applyNumberFormat="1" applyFont="1" applyFill="1" applyBorder="1" applyProtection="1"/>
    <xf numFmtId="167" fontId="5" fillId="0" borderId="0" xfId="2" applyNumberFormat="1" applyFont="1" applyProtection="1">
      <protection locked="0"/>
    </xf>
    <xf numFmtId="167" fontId="5" fillId="6" borderId="0" xfId="2" applyNumberFormat="1" applyFont="1" applyFill="1" applyProtection="1">
      <protection locked="0"/>
    </xf>
    <xf numFmtId="0" fontId="5" fillId="6" borderId="0" xfId="0" applyFont="1" applyFill="1" applyProtection="1">
      <protection locked="0"/>
    </xf>
    <xf numFmtId="0" fontId="5" fillId="0" borderId="0" xfId="0" applyFont="1" applyProtection="1">
      <protection locked="0"/>
    </xf>
    <xf numFmtId="167" fontId="1" fillId="0" borderId="0" xfId="2" applyNumberFormat="1" applyFont="1" applyProtection="1">
      <protection locked="0"/>
    </xf>
    <xf numFmtId="167" fontId="2" fillId="0" borderId="0" xfId="2" applyNumberFormat="1" applyFont="1" applyAlignment="1" applyProtection="1">
      <protection locked="0" hidden="1"/>
    </xf>
    <xf numFmtId="167" fontId="5" fillId="0" borderId="0" xfId="2" applyNumberFormat="1" applyFont="1" applyFill="1" applyProtection="1">
      <protection locked="0"/>
    </xf>
    <xf numFmtId="0" fontId="5" fillId="0" borderId="0" xfId="0" applyFont="1" applyFill="1" applyProtection="1">
      <protection locked="0"/>
    </xf>
    <xf numFmtId="167" fontId="49" fillId="0" borderId="0" xfId="2" applyNumberFormat="1" applyFont="1" applyProtection="1">
      <protection locked="0"/>
    </xf>
    <xf numFmtId="167" fontId="49" fillId="6" borderId="0" xfId="2" applyNumberFormat="1" applyFont="1" applyFill="1" applyProtection="1">
      <protection locked="0"/>
    </xf>
    <xf numFmtId="0" fontId="49" fillId="6" borderId="0" xfId="0" applyFont="1" applyFill="1" applyProtection="1">
      <protection locked="0"/>
    </xf>
    <xf numFmtId="0" fontId="34" fillId="0" borderId="0" xfId="0" applyFont="1" applyProtection="1">
      <protection locked="0"/>
    </xf>
    <xf numFmtId="0" fontId="42" fillId="0" borderId="0" xfId="0" applyFont="1" applyFill="1" applyBorder="1" applyAlignment="1" applyProtection="1">
      <alignment horizontal="left"/>
      <protection locked="0"/>
    </xf>
    <xf numFmtId="0" fontId="42" fillId="0" borderId="0" xfId="0" applyFont="1" applyFill="1" applyBorder="1" applyAlignment="1" applyProtection="1">
      <alignment horizontal="left"/>
      <protection locked="0" hidden="1"/>
    </xf>
    <xf numFmtId="167" fontId="26" fillId="0" borderId="0" xfId="2" applyNumberFormat="1" applyFont="1" applyFill="1" applyBorder="1" applyProtection="1">
      <protection locked="0"/>
    </xf>
    <xf numFmtId="167" fontId="41" fillId="0" borderId="0" xfId="2" applyNumberFormat="1" applyFont="1" applyFill="1" applyBorder="1" applyProtection="1">
      <protection locked="0"/>
    </xf>
    <xf numFmtId="169" fontId="27" fillId="0" borderId="0" xfId="3" applyNumberFormat="1" applyFont="1" applyFill="1" applyBorder="1" applyProtection="1">
      <protection locked="0"/>
    </xf>
    <xf numFmtId="10" fontId="27" fillId="0" borderId="0" xfId="4" applyNumberFormat="1" applyFont="1" applyFill="1" applyBorder="1" applyProtection="1">
      <protection locked="0"/>
    </xf>
    <xf numFmtId="0" fontId="43" fillId="0" borderId="0" xfId="0" applyFont="1" applyFill="1" applyBorder="1" applyAlignment="1" applyProtection="1">
      <alignment horizontal="left"/>
      <protection locked="0"/>
    </xf>
    <xf numFmtId="0" fontId="14" fillId="0" borderId="0" xfId="0" applyFont="1" applyBorder="1"/>
    <xf numFmtId="0" fontId="34" fillId="0" borderId="0" xfId="0" applyFont="1" applyBorder="1"/>
    <xf numFmtId="0" fontId="52" fillId="0" borderId="0" xfId="0" applyFont="1" applyBorder="1" applyAlignment="1">
      <alignment horizontal="left" vertical="center" readingOrder="2"/>
    </xf>
    <xf numFmtId="0" fontId="42" fillId="12" borderId="2" xfId="0" applyFont="1" applyFill="1" applyBorder="1" applyAlignment="1">
      <alignment horizontal="left" vertical="center" wrapText="1"/>
    </xf>
    <xf numFmtId="167" fontId="42" fillId="11" borderId="2" xfId="2" applyNumberFormat="1" applyFont="1" applyFill="1" applyBorder="1" applyAlignment="1">
      <alignment horizontal="center"/>
    </xf>
    <xf numFmtId="167" fontId="42" fillId="6" borderId="0" xfId="2" applyNumberFormat="1" applyFont="1" applyFill="1" applyBorder="1" applyAlignment="1">
      <alignment horizontal="center"/>
    </xf>
    <xf numFmtId="0" fontId="3" fillId="8" borderId="19" xfId="0" applyFont="1" applyFill="1" applyBorder="1" applyAlignment="1">
      <alignment horizontal="left"/>
    </xf>
    <xf numFmtId="0" fontId="3" fillId="8" borderId="0" xfId="0" applyFont="1" applyFill="1" applyBorder="1" applyAlignment="1">
      <alignment horizontal="left"/>
    </xf>
    <xf numFmtId="0" fontId="1" fillId="7" borderId="5" xfId="0" applyFont="1" applyFill="1" applyBorder="1" applyAlignment="1">
      <alignment horizontal="left" vertical="center" wrapText="1"/>
    </xf>
    <xf numFmtId="0" fontId="5" fillId="7" borderId="7" xfId="0" applyFont="1" applyFill="1" applyBorder="1" applyAlignment="1">
      <alignment horizontal="left" vertical="center" wrapText="1"/>
    </xf>
    <xf numFmtId="167" fontId="2" fillId="7" borderId="5" xfId="2" applyNumberFormat="1" applyFont="1" applyFill="1" applyBorder="1" applyAlignment="1">
      <alignment horizontal="center" vertical="center" wrapText="1"/>
    </xf>
    <xf numFmtId="167" fontId="2" fillId="7" borderId="7" xfId="2" applyNumberFormat="1" applyFont="1" applyFill="1" applyBorder="1" applyAlignment="1">
      <alignment horizontal="center" vertical="center" wrapText="1"/>
    </xf>
    <xf numFmtId="167" fontId="1" fillId="0" borderId="5" xfId="2" applyNumberFormat="1" applyFont="1" applyBorder="1" applyAlignment="1" applyProtection="1">
      <alignment horizontal="right" vertical="center"/>
      <protection locked="0"/>
    </xf>
    <xf numFmtId="167" fontId="1" fillId="0" borderId="7" xfId="2" applyNumberFormat="1" applyFont="1" applyBorder="1" applyAlignment="1" applyProtection="1">
      <alignment horizontal="right" vertical="center"/>
      <protection locked="0"/>
    </xf>
    <xf numFmtId="167" fontId="5" fillId="7" borderId="5" xfId="2" applyNumberFormat="1" applyFont="1" applyFill="1" applyBorder="1" applyAlignment="1">
      <alignment horizontal="center" vertical="center"/>
    </xf>
    <xf numFmtId="167" fontId="5" fillId="7" borderId="7" xfId="2" applyNumberFormat="1" applyFont="1" applyFill="1" applyBorder="1" applyAlignment="1">
      <alignment horizontal="center" vertical="center"/>
    </xf>
    <xf numFmtId="167" fontId="2" fillId="7" borderId="6" xfId="2" applyNumberFormat="1" applyFont="1" applyFill="1" applyBorder="1" applyAlignment="1">
      <alignment horizontal="center" vertical="center" wrapText="1"/>
    </xf>
    <xf numFmtId="167" fontId="5" fillId="7" borderId="5" xfId="2" applyNumberFormat="1" applyFont="1" applyFill="1" applyBorder="1" applyAlignment="1" applyProtection="1">
      <alignment horizontal="center" vertical="center"/>
      <protection hidden="1"/>
    </xf>
    <xf numFmtId="167" fontId="5" fillId="7" borderId="6" xfId="2" applyNumberFormat="1" applyFont="1" applyFill="1" applyBorder="1" applyAlignment="1" applyProtection="1">
      <alignment horizontal="center" vertical="center"/>
      <protection hidden="1"/>
    </xf>
    <xf numFmtId="167" fontId="5" fillId="0" borderId="5" xfId="2" applyNumberFormat="1" applyFont="1" applyFill="1" applyBorder="1" applyAlignment="1" applyProtection="1">
      <alignment horizontal="center" vertical="center"/>
    </xf>
    <xf numFmtId="167" fontId="5" fillId="0" borderId="6" xfId="2" applyNumberFormat="1" applyFont="1" applyFill="1" applyBorder="1" applyAlignment="1" applyProtection="1">
      <alignment horizontal="center" vertical="center"/>
    </xf>
    <xf numFmtId="0" fontId="48" fillId="10" borderId="0" xfId="0" applyFont="1" applyFill="1" applyBorder="1" applyAlignment="1">
      <alignment horizontal="center"/>
    </xf>
    <xf numFmtId="0" fontId="56" fillId="12" borderId="2" xfId="0" applyFont="1" applyFill="1" applyBorder="1" applyAlignment="1">
      <alignment horizontal="center" vertical="center" wrapText="1"/>
    </xf>
    <xf numFmtId="0" fontId="42" fillId="12" borderId="13" xfId="0" applyFont="1" applyFill="1" applyBorder="1" applyAlignment="1">
      <alignment horizontal="left"/>
    </xf>
    <xf numFmtId="0" fontId="42" fillId="12" borderId="20" xfId="0" applyFont="1" applyFill="1" applyBorder="1" applyAlignment="1">
      <alignment horizontal="left"/>
    </xf>
    <xf numFmtId="0" fontId="42" fillId="12" borderId="18" xfId="0" applyFont="1" applyFill="1" applyBorder="1" applyAlignment="1">
      <alignment horizontal="left"/>
    </xf>
    <xf numFmtId="0" fontId="56" fillId="12" borderId="2" xfId="0" applyFont="1" applyFill="1" applyBorder="1" applyAlignment="1">
      <alignment horizontal="center" vertical="top" wrapText="1"/>
    </xf>
  </cellXfs>
  <cellStyles count="5">
    <cellStyle name="Hipervínculo" xfId="1" builtinId="8"/>
    <cellStyle name="Millares" xfId="2" builtinId="3"/>
    <cellStyle name="Moneda" xfId="3" builtinId="4"/>
    <cellStyle name="Normal" xfId="0" builtinId="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PRINT1!A1"/><Relationship Id="rId5" Type="http://schemas.openxmlformats.org/officeDocument/2006/relationships/image" Target="../media/image3.png"/><Relationship Id="rId4" Type="http://schemas.openxmlformats.org/officeDocument/2006/relationships/hyperlink" Target="https://www.consultorcontable.com/herramienta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ROC1!A7"/></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ROC1!A7"/></Relationships>
</file>

<file path=xl/drawings/drawing1.xml><?xml version="1.0" encoding="utf-8"?>
<xdr:wsDr xmlns:xdr="http://schemas.openxmlformats.org/drawingml/2006/spreadsheetDrawing" xmlns:a="http://schemas.openxmlformats.org/drawingml/2006/main">
  <xdr:twoCellAnchor>
    <xdr:from>
      <xdr:col>5</xdr:col>
      <xdr:colOff>320116</xdr:colOff>
      <xdr:row>2</xdr:row>
      <xdr:rowOff>95251</xdr:rowOff>
    </xdr:from>
    <xdr:to>
      <xdr:col>8</xdr:col>
      <xdr:colOff>269502</xdr:colOff>
      <xdr:row>5</xdr:row>
      <xdr:rowOff>119531</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556998" y="184898"/>
          <a:ext cx="1996328" cy="6443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latin typeface="Arial" panose="020B0604020202020204" pitchFamily="34" charset="0"/>
              <a:cs typeface="Arial" panose="020B0604020202020204" pitchFamily="34" charset="0"/>
            </a:rPr>
            <a:t>Nota: Retención aplicable únicamente por el periodo gravable  2022</a:t>
          </a:r>
        </a:p>
      </xdr:txBody>
    </xdr:sp>
    <xdr:clientData/>
  </xdr:twoCellAnchor>
  <xdr:twoCellAnchor>
    <xdr:from>
      <xdr:col>8</xdr:col>
      <xdr:colOff>551515</xdr:colOff>
      <xdr:row>2</xdr:row>
      <xdr:rowOff>89647</xdr:rowOff>
    </xdr:from>
    <xdr:to>
      <xdr:col>9</xdr:col>
      <xdr:colOff>209176</xdr:colOff>
      <xdr:row>8</xdr:row>
      <xdr:rowOff>29882</xdr:rowOff>
    </xdr:to>
    <xdr:grpSp>
      <xdr:nvGrpSpPr>
        <xdr:cNvPr id="5" name="Grupo 4">
          <a:hlinkClick xmlns:r="http://schemas.openxmlformats.org/officeDocument/2006/relationships" r:id="rId1" tooltip="Ir a vista prar impresión"/>
          <a:extLst>
            <a:ext uri="{FF2B5EF4-FFF2-40B4-BE49-F238E27FC236}">
              <a16:creationId xmlns:a16="http://schemas.microsoft.com/office/drawing/2014/main" id="{00000000-0008-0000-0000-000005000000}"/>
            </a:ext>
          </a:extLst>
        </xdr:cNvPr>
        <xdr:cNvGrpSpPr/>
      </xdr:nvGrpSpPr>
      <xdr:grpSpPr>
        <a:xfrm>
          <a:off x="7891541" y="180673"/>
          <a:ext cx="1056155" cy="759471"/>
          <a:chOff x="1009650" y="114068"/>
          <a:chExt cx="695324" cy="590782"/>
        </a:xfrm>
      </xdr:grpSpPr>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0" y="114068"/>
            <a:ext cx="438150" cy="422120"/>
          </a:xfrm>
          <a:prstGeom prst="rect">
            <a:avLst/>
          </a:prstGeom>
        </xdr:spPr>
      </xdr:pic>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009650" y="295276"/>
            <a:ext cx="695324"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a:t>Vista</a:t>
            </a:r>
            <a:br>
              <a:rPr lang="es-MX" sz="900"/>
            </a:br>
            <a:r>
              <a:rPr lang="es-MX" sz="900"/>
              <a:t> Impresión</a:t>
            </a:r>
          </a:p>
        </xdr:txBody>
      </xdr:sp>
    </xdr:grpSp>
    <xdr:clientData/>
  </xdr:twoCellAnchor>
  <xdr:twoCellAnchor>
    <xdr:from>
      <xdr:col>9</xdr:col>
      <xdr:colOff>28762</xdr:colOff>
      <xdr:row>9</xdr:row>
      <xdr:rowOff>0</xdr:rowOff>
    </xdr:from>
    <xdr:to>
      <xdr:col>12</xdr:col>
      <xdr:colOff>0</xdr:colOff>
      <xdr:row>24</xdr:row>
      <xdr:rowOff>298824</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8702115" y="1016000"/>
          <a:ext cx="2600885" cy="1837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0" i="0">
              <a:solidFill>
                <a:schemeClr val="dk1"/>
              </a:solidFill>
              <a:effectLst/>
              <a:latin typeface="Arial" panose="020B0604020202020204" pitchFamily="34" charset="0"/>
              <a:ea typeface="+mn-ea"/>
              <a:cs typeface="Arial" panose="020B0604020202020204" pitchFamily="34" charset="0"/>
            </a:rPr>
            <a:t>La retención en la fuente establecida en esta herramienta</a:t>
          </a:r>
          <a:r>
            <a:rPr lang="es-MX" sz="1100" b="0" i="0" baseline="0">
              <a:solidFill>
                <a:schemeClr val="dk1"/>
              </a:solidFill>
              <a:effectLst/>
              <a:latin typeface="Arial" panose="020B0604020202020204" pitchFamily="34" charset="0"/>
              <a:ea typeface="+mn-ea"/>
              <a:cs typeface="Arial" panose="020B0604020202020204" pitchFamily="34" charset="0"/>
            </a:rPr>
            <a:t> únicamente</a:t>
          </a:r>
          <a:r>
            <a:rPr lang="es-MX" sz="1100" b="0" i="0">
              <a:solidFill>
                <a:schemeClr val="dk1"/>
              </a:solidFill>
              <a:effectLst/>
              <a:latin typeface="Arial" panose="020B0604020202020204" pitchFamily="34" charset="0"/>
              <a:ea typeface="+mn-ea"/>
              <a:cs typeface="Arial" panose="020B0604020202020204" pitchFamily="34" charset="0"/>
            </a:rPr>
            <a:t> será aplicable a los pagos o abonos en cuenta por concepto de ingresos por honorarios y por compensación por servicios personales obtenidos por las personas que informen que no han contratado o vinculado dos (2) o más trabajadores asociados a la actividad. </a:t>
          </a:r>
          <a:r>
            <a:rPr lang="es-MX" sz="1100" b="0" i="0">
              <a:solidFill>
                <a:srgbClr val="FF0000"/>
              </a:solidFill>
              <a:effectLst/>
              <a:latin typeface="Arial" panose="020B0604020202020204" pitchFamily="34" charset="0"/>
              <a:ea typeface="+mn-ea"/>
              <a:cs typeface="Arial" panose="020B0604020202020204" pitchFamily="34" charset="0"/>
            </a:rPr>
            <a:t>Parágrafo 2 Art.</a:t>
          </a:r>
          <a:r>
            <a:rPr lang="es-MX" sz="1100" b="0" i="0" baseline="0">
              <a:solidFill>
                <a:srgbClr val="FF0000"/>
              </a:solidFill>
              <a:effectLst/>
              <a:latin typeface="Arial" panose="020B0604020202020204" pitchFamily="34" charset="0"/>
              <a:ea typeface="+mn-ea"/>
              <a:cs typeface="Arial" panose="020B0604020202020204" pitchFamily="34" charset="0"/>
            </a:rPr>
            <a:t> 383 ET</a:t>
          </a:r>
          <a:endParaRPr lang="es-MX" sz="1100">
            <a:solidFill>
              <a:srgbClr val="FF0000"/>
            </a:solidFill>
            <a:latin typeface="Arial" panose="020B0604020202020204" pitchFamily="34" charset="0"/>
            <a:cs typeface="Arial" panose="020B0604020202020204" pitchFamily="34" charset="0"/>
          </a:endParaRPr>
        </a:p>
      </xdr:txBody>
    </xdr:sp>
    <xdr:clientData/>
  </xdr:twoCellAnchor>
  <xdr:twoCellAnchor editAs="oneCell">
    <xdr:from>
      <xdr:col>12</xdr:col>
      <xdr:colOff>138516</xdr:colOff>
      <xdr:row>2</xdr:row>
      <xdr:rowOff>68533</xdr:rowOff>
    </xdr:from>
    <xdr:to>
      <xdr:col>14</xdr:col>
      <xdr:colOff>373530</xdr:colOff>
      <xdr:row>5</xdr:row>
      <xdr:rowOff>107018</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41516" y="158180"/>
          <a:ext cx="1833720" cy="658544"/>
        </a:xfrm>
        <a:prstGeom prst="rect">
          <a:avLst/>
        </a:prstGeom>
      </xdr:spPr>
    </xdr:pic>
    <xdr:clientData/>
  </xdr:twoCellAnchor>
  <xdr:twoCellAnchor>
    <xdr:from>
      <xdr:col>10</xdr:col>
      <xdr:colOff>22412</xdr:colOff>
      <xdr:row>3</xdr:row>
      <xdr:rowOff>22413</xdr:rowOff>
    </xdr:from>
    <xdr:to>
      <xdr:col>11</xdr:col>
      <xdr:colOff>689470</xdr:colOff>
      <xdr:row>5</xdr:row>
      <xdr:rowOff>90363</xdr:rowOff>
    </xdr:to>
    <xdr:grpSp>
      <xdr:nvGrpSpPr>
        <xdr:cNvPr id="11" name="Grupo 10">
          <a:hlinkClick xmlns:r="http://schemas.openxmlformats.org/officeDocument/2006/relationships" r:id="rId4"/>
          <a:extLst>
            <a:ext uri="{FF2B5EF4-FFF2-40B4-BE49-F238E27FC236}">
              <a16:creationId xmlns:a16="http://schemas.microsoft.com/office/drawing/2014/main" id="{C3C1385A-79D2-40F6-9D7D-9AEEB988B5F7}"/>
            </a:ext>
          </a:extLst>
        </xdr:cNvPr>
        <xdr:cNvGrpSpPr/>
      </xdr:nvGrpSpPr>
      <xdr:grpSpPr>
        <a:xfrm>
          <a:off x="9580167" y="229291"/>
          <a:ext cx="1684897" cy="564457"/>
          <a:chOff x="3048000" y="2209800"/>
          <a:chExt cx="1683058" cy="568480"/>
        </a:xfrm>
      </xdr:grpSpPr>
      <xdr:sp macro="" textlink="">
        <xdr:nvSpPr>
          <xdr:cNvPr id="12" name="Rectángulo: esquinas redondeadas 11">
            <a:extLst>
              <a:ext uri="{FF2B5EF4-FFF2-40B4-BE49-F238E27FC236}">
                <a16:creationId xmlns:a16="http://schemas.microsoft.com/office/drawing/2014/main" id="{0CA1A4AB-05C3-435C-90D5-FD117DC4A5E5}"/>
              </a:ext>
            </a:extLst>
          </xdr:cNvPr>
          <xdr:cNvSpPr/>
        </xdr:nvSpPr>
        <xdr:spPr>
          <a:xfrm>
            <a:off x="3048000" y="2209800"/>
            <a:ext cx="1658398" cy="568480"/>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13" name="Imagen 12">
            <a:extLst>
              <a:ext uri="{FF2B5EF4-FFF2-40B4-BE49-F238E27FC236}">
                <a16:creationId xmlns:a16="http://schemas.microsoft.com/office/drawing/2014/main" id="{5C505AF1-D589-4DFF-996D-90105785D30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91156" y="2243240"/>
            <a:ext cx="484727" cy="525843"/>
          </a:xfrm>
          <a:prstGeom prst="rect">
            <a:avLst/>
          </a:prstGeom>
        </xdr:spPr>
      </xdr:pic>
      <xdr:sp macro="" textlink="">
        <xdr:nvSpPr>
          <xdr:cNvPr id="14" name="CuadroTexto 13">
            <a:extLst>
              <a:ext uri="{FF2B5EF4-FFF2-40B4-BE49-F238E27FC236}">
                <a16:creationId xmlns:a16="http://schemas.microsoft.com/office/drawing/2014/main" id="{3D29D8D1-B121-46F1-9C58-19060B0B94FB}"/>
              </a:ext>
            </a:extLst>
          </xdr:cNvPr>
          <xdr:cNvSpPr txBox="1"/>
        </xdr:nvSpPr>
        <xdr:spPr>
          <a:xfrm>
            <a:off x="3584359" y="2229864"/>
            <a:ext cx="1146699" cy="32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15" name="CuadroTexto 14">
            <a:extLst>
              <a:ext uri="{FF2B5EF4-FFF2-40B4-BE49-F238E27FC236}">
                <a16:creationId xmlns:a16="http://schemas.microsoft.com/office/drawing/2014/main" id="{864FAE22-2BC9-4FFE-AC0B-1733EBDFFF03}"/>
              </a:ext>
            </a:extLst>
          </xdr:cNvPr>
          <xdr:cNvSpPr txBox="1"/>
        </xdr:nvSpPr>
        <xdr:spPr>
          <a:xfrm>
            <a:off x="3601129" y="2428631"/>
            <a:ext cx="967912" cy="32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66675</xdr:colOff>
      <xdr:row>2</xdr:row>
      <xdr:rowOff>38100</xdr:rowOff>
    </xdr:from>
    <xdr:to>
      <xdr:col>3</xdr:col>
      <xdr:colOff>107752</xdr:colOff>
      <xdr:row>4</xdr:row>
      <xdr:rowOff>48986</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71450" y="209550"/>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2</xdr:col>
      <xdr:colOff>82550</xdr:colOff>
      <xdr:row>54</xdr:row>
      <xdr:rowOff>234950</xdr:rowOff>
    </xdr:from>
    <xdr:to>
      <xdr:col>6</xdr:col>
      <xdr:colOff>6350</xdr:colOff>
      <xdr:row>60</xdr:row>
      <xdr:rowOff>12700</xdr:rowOff>
    </xdr:to>
    <xdr:sp macro="" textlink="">
      <xdr:nvSpPr>
        <xdr:cNvPr id="4" name="CuadroTexto 3">
          <a:extLst>
            <a:ext uri="{FF2B5EF4-FFF2-40B4-BE49-F238E27FC236}">
              <a16:creationId xmlns:a16="http://schemas.microsoft.com/office/drawing/2014/main" id="{D773F0B2-7E30-46C6-B49C-863115F2A297}"/>
            </a:ext>
          </a:extLst>
        </xdr:cNvPr>
        <xdr:cNvSpPr txBox="1"/>
      </xdr:nvSpPr>
      <xdr:spPr>
        <a:xfrm>
          <a:off x="469900" y="9613900"/>
          <a:ext cx="6959600" cy="908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0" i="0">
              <a:solidFill>
                <a:schemeClr val="dk1"/>
              </a:solidFill>
              <a:effectLst/>
              <a:latin typeface="Arial" panose="020B0604020202020204" pitchFamily="34" charset="0"/>
              <a:ea typeface="+mn-ea"/>
              <a:cs typeface="Arial" panose="020B0604020202020204" pitchFamily="34" charset="0"/>
            </a:rPr>
            <a:t>La retención en la fuente establecida en esta herramienta</a:t>
          </a:r>
          <a:r>
            <a:rPr lang="es-MX" sz="1100" b="0" i="0" baseline="0">
              <a:solidFill>
                <a:schemeClr val="dk1"/>
              </a:solidFill>
              <a:effectLst/>
              <a:latin typeface="Arial" panose="020B0604020202020204" pitchFamily="34" charset="0"/>
              <a:ea typeface="+mn-ea"/>
              <a:cs typeface="Arial" panose="020B0604020202020204" pitchFamily="34" charset="0"/>
            </a:rPr>
            <a:t> únicamente</a:t>
          </a:r>
          <a:r>
            <a:rPr lang="es-MX" sz="1100" b="0" i="0">
              <a:solidFill>
                <a:schemeClr val="dk1"/>
              </a:solidFill>
              <a:effectLst/>
              <a:latin typeface="Arial" panose="020B0604020202020204" pitchFamily="34" charset="0"/>
              <a:ea typeface="+mn-ea"/>
              <a:cs typeface="Arial" panose="020B0604020202020204" pitchFamily="34" charset="0"/>
            </a:rPr>
            <a:t> será aplicable a los pagos o abonos en cuenta por concepto de ingresos por honorarios y por compensación por servicios personales obtenidos por las personas que informen que no han contratado o vinculado dos (2) o más trabajadores asociados a la actividad. </a:t>
          </a:r>
          <a:r>
            <a:rPr lang="es-MX" sz="1100" b="0" i="0">
              <a:solidFill>
                <a:srgbClr val="FF0000"/>
              </a:solidFill>
              <a:effectLst/>
              <a:latin typeface="Arial" panose="020B0604020202020204" pitchFamily="34" charset="0"/>
              <a:ea typeface="+mn-ea"/>
              <a:cs typeface="Arial" panose="020B0604020202020204" pitchFamily="34" charset="0"/>
            </a:rPr>
            <a:t>Parágrafo 2 Art.</a:t>
          </a:r>
          <a:r>
            <a:rPr lang="es-MX" sz="1100" b="0" i="0" baseline="0">
              <a:solidFill>
                <a:srgbClr val="FF0000"/>
              </a:solidFill>
              <a:effectLst/>
              <a:latin typeface="Arial" panose="020B0604020202020204" pitchFamily="34" charset="0"/>
              <a:ea typeface="+mn-ea"/>
              <a:cs typeface="Arial" panose="020B0604020202020204" pitchFamily="34" charset="0"/>
            </a:rPr>
            <a:t> 383 ET</a:t>
          </a:r>
          <a:endParaRPr lang="es-MX" sz="11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66261</xdr:colOff>
      <xdr:row>1</xdr:row>
      <xdr:rowOff>107674</xdr:rowOff>
    </xdr:from>
    <xdr:to>
      <xdr:col>1</xdr:col>
      <xdr:colOff>478813</xdr:colOff>
      <xdr:row>3</xdr:row>
      <xdr:rowOff>65966</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24239" y="173935"/>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sultorcontable.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281"/>
  <sheetViews>
    <sheetView showGridLines="0" tabSelected="1" defaultGridColor="0" colorId="23" zoomScale="85" zoomScaleNormal="85" workbookViewId="0">
      <pane ySplit="8" topLeftCell="A9" activePane="bottomLeft" state="frozen"/>
      <selection pane="bottomLeft" activeCell="O15" sqref="O15"/>
    </sheetView>
  </sheetViews>
  <sheetFormatPr baseColWidth="10" defaultColWidth="0" defaultRowHeight="12.75" zeroHeight="1" outlineLevelCol="1" x14ac:dyDescent="0.25"/>
  <cols>
    <col min="1" max="1" width="1.5" style="15" customWidth="1"/>
    <col min="2" max="2" width="4" style="15" customWidth="1"/>
    <col min="3" max="3" width="1.5" style="15" customWidth="1"/>
    <col min="4" max="4" width="49.796875" style="15" customWidth="1"/>
    <col min="5" max="5" width="18.19921875" style="19" customWidth="1"/>
    <col min="6" max="6" width="29.296875" style="19" customWidth="1" outlineLevel="1"/>
    <col min="7" max="7" width="12.09765625" style="20" hidden="1" customWidth="1" outlineLevel="1"/>
    <col min="8" max="8" width="11" style="20" hidden="1" customWidth="1" outlineLevel="1"/>
    <col min="9" max="9" width="19.8984375" style="19" customWidth="1"/>
    <col min="10" max="10" width="11.59765625" style="19" customWidth="1"/>
    <col min="11" max="11" width="14.5" style="19" customWidth="1"/>
    <col min="12" max="12" width="11.5" style="19" customWidth="1"/>
    <col min="13" max="13" width="11.5" style="199" customWidth="1"/>
    <col min="14" max="14" width="11.5" style="200" customWidth="1"/>
    <col min="15" max="26" width="11.5" style="15" customWidth="1"/>
    <col min="27" max="16384" width="11.5" style="15" hidden="1"/>
  </cols>
  <sheetData>
    <row r="1" spans="1:14" ht="5.3" customHeight="1" x14ac:dyDescent="0.25"/>
    <row r="2" spans="1:14" ht="2.25" customHeight="1" x14ac:dyDescent="0.35">
      <c r="B2" s="139"/>
      <c r="C2" s="139"/>
      <c r="D2" s="139"/>
      <c r="E2" s="140"/>
      <c r="F2" s="140"/>
      <c r="G2" s="141"/>
      <c r="H2" s="141"/>
      <c r="I2" s="140"/>
      <c r="J2" s="142"/>
      <c r="K2" s="142"/>
      <c r="L2" s="142"/>
      <c r="M2" s="201"/>
      <c r="N2" s="201"/>
    </row>
    <row r="3" spans="1:14" ht="9.5500000000000007" customHeight="1" x14ac:dyDescent="0.4">
      <c r="B3" s="139"/>
      <c r="C3" s="139"/>
      <c r="D3" s="143"/>
      <c r="E3" s="144"/>
      <c r="F3" s="142"/>
      <c r="G3" s="145"/>
      <c r="H3" s="145"/>
      <c r="I3" s="142"/>
      <c r="J3" s="142"/>
      <c r="K3" s="142"/>
      <c r="L3" s="142"/>
      <c r="M3" s="201"/>
      <c r="N3" s="201"/>
    </row>
    <row r="4" spans="1:14" ht="22.75" x14ac:dyDescent="0.4">
      <c r="B4" s="139"/>
      <c r="C4" s="139"/>
      <c r="D4" s="198" t="s">
        <v>93</v>
      </c>
      <c r="E4" s="144"/>
      <c r="F4" s="142"/>
      <c r="G4" s="145"/>
      <c r="H4" s="145"/>
      <c r="I4" s="142"/>
      <c r="J4" s="142"/>
      <c r="K4" s="142"/>
      <c r="L4" s="142"/>
      <c r="M4" s="201"/>
      <c r="N4" s="201"/>
    </row>
    <row r="5" spans="1:14" ht="16.5" customHeight="1" x14ac:dyDescent="0.35">
      <c r="B5" s="139"/>
      <c r="C5" s="139"/>
      <c r="D5" s="197" t="s">
        <v>94</v>
      </c>
      <c r="E5" s="144"/>
      <c r="F5" s="142"/>
      <c r="G5" s="145"/>
      <c r="H5" s="145"/>
      <c r="I5" s="142"/>
      <c r="J5" s="142"/>
      <c r="K5" s="142"/>
      <c r="L5" s="142"/>
      <c r="M5" s="201"/>
      <c r="N5" s="201"/>
    </row>
    <row r="6" spans="1:14" ht="13.6" customHeight="1" x14ac:dyDescent="0.4">
      <c r="B6" s="139"/>
      <c r="C6" s="139"/>
      <c r="D6" s="143"/>
      <c r="E6" s="144"/>
      <c r="F6" s="146"/>
      <c r="G6" s="147"/>
      <c r="H6" s="147"/>
      <c r="I6" s="146"/>
      <c r="J6" s="142"/>
      <c r="K6" s="142"/>
      <c r="L6" s="142"/>
      <c r="M6" s="201"/>
      <c r="N6" s="201"/>
    </row>
    <row r="7" spans="1:14" ht="12.5" hidden="1" customHeight="1" x14ac:dyDescent="0.35">
      <c r="B7" s="139"/>
      <c r="C7" s="139"/>
      <c r="D7" s="148"/>
      <c r="E7" s="142"/>
      <c r="F7" s="142"/>
      <c r="G7" s="145"/>
      <c r="H7" s="145"/>
      <c r="I7" s="142"/>
      <c r="J7" s="142"/>
      <c r="K7" s="142"/>
      <c r="L7" s="142"/>
      <c r="M7" s="201"/>
      <c r="N7" s="201"/>
    </row>
    <row r="8" spans="1:14" ht="3.75" customHeight="1" x14ac:dyDescent="0.35">
      <c r="B8" s="139"/>
      <c r="C8" s="139"/>
      <c r="D8" s="139"/>
      <c r="E8" s="149"/>
      <c r="F8" s="140"/>
      <c r="G8" s="141"/>
      <c r="H8" s="141"/>
      <c r="I8" s="140"/>
      <c r="J8" s="142"/>
      <c r="K8" s="142"/>
      <c r="L8" s="142"/>
      <c r="M8" s="201"/>
      <c r="N8" s="201"/>
    </row>
    <row r="9" spans="1:14" ht="7.1" customHeight="1" x14ac:dyDescent="0.25"/>
    <row r="10" spans="1:14" ht="14.95" hidden="1" customHeight="1" x14ac:dyDescent="0.25">
      <c r="D10" s="94"/>
      <c r="E10" s="15"/>
      <c r="F10" s="90" t="s">
        <v>22</v>
      </c>
      <c r="I10" s="21"/>
      <c r="K10" s="156"/>
      <c r="L10" s="156"/>
      <c r="M10" s="202"/>
      <c r="N10" s="202"/>
    </row>
    <row r="11" spans="1:14" hidden="1" x14ac:dyDescent="0.25">
      <c r="F11" s="90" t="s">
        <v>23</v>
      </c>
      <c r="K11" s="156"/>
      <c r="L11" s="156"/>
      <c r="M11" s="202"/>
      <c r="N11" s="202"/>
    </row>
    <row r="12" spans="1:14" ht="25.5" x14ac:dyDescent="0.25">
      <c r="D12" s="194" t="s">
        <v>91</v>
      </c>
      <c r="F12" s="191" t="s">
        <v>89</v>
      </c>
      <c r="I12" s="190" t="s">
        <v>9</v>
      </c>
      <c r="L12" s="156"/>
      <c r="M12" s="202"/>
      <c r="N12" s="202"/>
    </row>
    <row r="13" spans="1:14" ht="27.7" x14ac:dyDescent="0.25">
      <c r="D13" s="195" t="s">
        <v>27</v>
      </c>
      <c r="F13" s="192">
        <v>1</v>
      </c>
      <c r="I13" s="96" t="s">
        <v>72</v>
      </c>
      <c r="J13" s="167"/>
      <c r="L13" s="156"/>
      <c r="M13" s="202"/>
      <c r="N13" s="202"/>
    </row>
    <row r="14" spans="1:14" ht="13.85" x14ac:dyDescent="0.25">
      <c r="D14" s="196" t="s">
        <v>50</v>
      </c>
      <c r="F14" s="191" t="s">
        <v>90</v>
      </c>
      <c r="G14" s="22"/>
      <c r="H14" s="22"/>
      <c r="J14" s="189"/>
      <c r="L14" s="156"/>
      <c r="M14" s="202"/>
      <c r="N14" s="202"/>
    </row>
    <row r="15" spans="1:14" x14ac:dyDescent="0.25">
      <c r="A15" s="23"/>
      <c r="D15" s="182"/>
      <c r="F15" s="193">
        <v>38004</v>
      </c>
      <c r="G15" s="168"/>
      <c r="H15" s="168"/>
      <c r="J15" s="166"/>
    </row>
    <row r="16" spans="1:14" ht="2.5" customHeight="1" x14ac:dyDescent="0.25">
      <c r="E16" s="166"/>
      <c r="F16" s="167"/>
      <c r="G16" s="168"/>
      <c r="H16" s="168"/>
      <c r="I16" s="169"/>
    </row>
    <row r="17" spans="2:14" ht="14.4" x14ac:dyDescent="0.3">
      <c r="D17" s="175">
        <f ca="1">+J61</f>
        <v>0</v>
      </c>
      <c r="E17" s="35"/>
      <c r="F17" s="35"/>
      <c r="G17" s="35"/>
      <c r="H17" s="35"/>
      <c r="I17" s="35"/>
      <c r="J17" s="267"/>
      <c r="K17" s="267"/>
    </row>
    <row r="18" spans="2:14" ht="14.4" x14ac:dyDescent="0.3">
      <c r="B18" s="170"/>
      <c r="C18" s="171"/>
      <c r="D18" s="188" t="s">
        <v>10</v>
      </c>
      <c r="E18" s="157" t="s">
        <v>6</v>
      </c>
      <c r="F18" s="157" t="s">
        <v>7</v>
      </c>
      <c r="G18" s="266" t="s">
        <v>25</v>
      </c>
      <c r="H18" s="266"/>
      <c r="I18" s="157" t="s">
        <v>8</v>
      </c>
      <c r="J18" s="187"/>
      <c r="K18" s="187"/>
    </row>
    <row r="19" spans="2:14" s="29" customFormat="1" ht="10" customHeight="1" thickBot="1" x14ac:dyDescent="0.35">
      <c r="B19" s="24"/>
      <c r="C19" s="25"/>
      <c r="D19" s="25"/>
      <c r="E19" s="26"/>
      <c r="F19" s="26"/>
      <c r="G19" s="27"/>
      <c r="H19" s="27"/>
      <c r="I19" s="26"/>
      <c r="J19" s="26"/>
      <c r="K19" s="26"/>
      <c r="L19" s="28"/>
      <c r="M19" s="199"/>
      <c r="N19" s="200"/>
    </row>
    <row r="20" spans="2:14" s="29" customFormat="1" ht="16.100000000000001" hidden="1" thickBot="1" x14ac:dyDescent="0.35">
      <c r="B20" s="30">
        <v>1</v>
      </c>
      <c r="C20" s="31"/>
      <c r="D20" s="98" t="s">
        <v>40</v>
      </c>
      <c r="E20" s="19"/>
      <c r="F20" s="19"/>
      <c r="G20" s="20"/>
      <c r="H20" s="20"/>
      <c r="I20" s="19"/>
      <c r="J20" s="32" t="s">
        <v>37</v>
      </c>
      <c r="K20" s="32" t="s">
        <v>37</v>
      </c>
      <c r="L20" s="19"/>
      <c r="M20" s="199"/>
      <c r="N20" s="200"/>
    </row>
    <row r="21" spans="2:14" s="29" customFormat="1" hidden="1" x14ac:dyDescent="0.25">
      <c r="B21" s="15"/>
      <c r="C21" s="15"/>
      <c r="D21" s="115" t="s">
        <v>28</v>
      </c>
      <c r="E21" s="116"/>
      <c r="F21" s="117"/>
      <c r="G21" s="118"/>
      <c r="H21" s="118"/>
      <c r="I21" s="119">
        <f>+E21</f>
        <v>0</v>
      </c>
      <c r="J21" s="114">
        <v>44562</v>
      </c>
      <c r="K21" s="34">
        <v>44926</v>
      </c>
      <c r="L21" s="35">
        <f>+ROUND((((K21-J21)+1)/30),0)</f>
        <v>12</v>
      </c>
      <c r="M21" s="199"/>
      <c r="N21" s="200"/>
    </row>
    <row r="22" spans="2:14" s="29" customFormat="1" ht="14.4" hidden="1" x14ac:dyDescent="0.3">
      <c r="B22" s="24"/>
      <c r="C22" s="25"/>
      <c r="D22" s="115" t="s">
        <v>34</v>
      </c>
      <c r="E22" s="120"/>
      <c r="F22" s="121"/>
      <c r="G22" s="122"/>
      <c r="H22" s="122"/>
      <c r="I22" s="123"/>
      <c r="J22" s="26"/>
      <c r="K22" s="26"/>
      <c r="L22" s="28"/>
      <c r="M22" s="199"/>
      <c r="N22" s="200"/>
    </row>
    <row r="23" spans="2:14" s="29" customFormat="1" ht="14.4" hidden="1" x14ac:dyDescent="0.3">
      <c r="B23" s="24"/>
      <c r="C23" s="25"/>
      <c r="D23" s="115" t="s">
        <v>29</v>
      </c>
      <c r="E23" s="124"/>
      <c r="F23" s="121"/>
      <c r="G23" s="122"/>
      <c r="H23" s="122"/>
      <c r="I23" s="119">
        <f>+IF((L21&gt;1),(I21/L21),(I21))</f>
        <v>0</v>
      </c>
      <c r="J23" s="26"/>
      <c r="K23" s="26"/>
      <c r="L23" s="28"/>
      <c r="M23" s="199"/>
      <c r="N23" s="200"/>
    </row>
    <row r="24" spans="2:14" ht="13.3" hidden="1" thickBot="1" x14ac:dyDescent="0.3">
      <c r="D24" s="1"/>
      <c r="E24" s="36"/>
      <c r="F24" s="36"/>
      <c r="G24" s="37"/>
      <c r="H24" s="37"/>
      <c r="I24" s="36"/>
    </row>
    <row r="25" spans="2:14" ht="23.95" customHeight="1" thickBot="1" x14ac:dyDescent="0.35">
      <c r="B25" s="30">
        <v>1</v>
      </c>
      <c r="C25" s="31"/>
      <c r="D25" s="98" t="s">
        <v>31</v>
      </c>
      <c r="E25" s="172"/>
      <c r="J25" s="183"/>
      <c r="K25" s="184"/>
      <c r="L25" s="183"/>
    </row>
    <row r="26" spans="2:14" ht="27.7" customHeight="1" x14ac:dyDescent="0.25">
      <c r="D26" s="219" t="s">
        <v>95</v>
      </c>
      <c r="E26" s="180"/>
      <c r="F26" s="205"/>
      <c r="G26" s="181"/>
      <c r="H26" s="181"/>
      <c r="I26" s="186">
        <f>+IF((F13&gt;1),(E26/F13),(E26))</f>
        <v>0</v>
      </c>
      <c r="J26" s="183"/>
      <c r="K26" s="185"/>
      <c r="L26" s="183"/>
    </row>
    <row r="27" spans="2:14" ht="12.75" customHeight="1" x14ac:dyDescent="0.25">
      <c r="B27" s="38"/>
      <c r="D27" s="102" t="s">
        <v>11</v>
      </c>
      <c r="E27" s="105">
        <f>SUM(E26:E26)</f>
        <v>0</v>
      </c>
      <c r="F27" s="206"/>
      <c r="G27" s="207"/>
      <c r="H27" s="207"/>
      <c r="I27" s="105">
        <f>SUM(I26:I26)</f>
        <v>0</v>
      </c>
      <c r="J27" s="183"/>
      <c r="K27" s="183"/>
      <c r="L27" s="183"/>
    </row>
    <row r="28" spans="2:14" x14ac:dyDescent="0.25">
      <c r="B28" s="38"/>
      <c r="F28" s="40"/>
      <c r="G28" s="41"/>
      <c r="H28" s="41"/>
      <c r="I28" s="19" t="s">
        <v>21</v>
      </c>
    </row>
    <row r="29" spans="2:14" ht="14.4" x14ac:dyDescent="0.3">
      <c r="B29" s="38"/>
      <c r="D29" s="98" t="s">
        <v>53</v>
      </c>
      <c r="F29" s="40"/>
      <c r="G29" s="41"/>
      <c r="H29" s="41"/>
      <c r="J29" s="89"/>
    </row>
    <row r="30" spans="2:14" x14ac:dyDescent="0.25">
      <c r="B30" s="38"/>
      <c r="D30" s="100" t="s">
        <v>54</v>
      </c>
      <c r="E30" s="33"/>
      <c r="F30" s="208" t="s">
        <v>33</v>
      </c>
      <c r="G30" s="43">
        <f>+I27*0.4*16%</f>
        <v>0</v>
      </c>
      <c r="H30" s="43"/>
      <c r="I30" s="104">
        <f>+E30</f>
        <v>0</v>
      </c>
      <c r="J30" s="20" t="str">
        <f>IF(I30&gt;G30,"Revise el valor digitado dado que supera la cotización esperada 40% del ingreso x 16% de cotización","")</f>
        <v/>
      </c>
    </row>
    <row r="31" spans="2:14" x14ac:dyDescent="0.25">
      <c r="B31" s="38"/>
      <c r="D31" s="100" t="s">
        <v>35</v>
      </c>
      <c r="E31" s="33"/>
      <c r="F31" s="208" t="s">
        <v>33</v>
      </c>
      <c r="G31" s="48">
        <f>+I27*0.4*2%</f>
        <v>0</v>
      </c>
      <c r="H31" s="48"/>
      <c r="I31" s="104">
        <f>+E31</f>
        <v>0</v>
      </c>
      <c r="J31" s="20" t="str">
        <f>IF(I31&gt;G31,"Revise el valor digitado dado que supera la cotización esperada 40% del ingreso x máximo 2% de cotización","")</f>
        <v/>
      </c>
      <c r="L31" s="89"/>
    </row>
    <row r="32" spans="2:14" ht="17.45" customHeight="1" x14ac:dyDescent="0.25">
      <c r="B32" s="38"/>
      <c r="D32" s="125" t="s">
        <v>59</v>
      </c>
      <c r="E32" s="33"/>
      <c r="F32" s="208" t="s">
        <v>60</v>
      </c>
      <c r="G32" s="48">
        <f>+I27*25%</f>
        <v>0</v>
      </c>
      <c r="H32" s="48">
        <f>2500*F15</f>
        <v>95010000</v>
      </c>
      <c r="I32" s="104">
        <f>MIN(G32,H32,J32)</f>
        <v>0</v>
      </c>
      <c r="J32" s="35">
        <f>+E32</f>
        <v>0</v>
      </c>
      <c r="L32" s="89"/>
    </row>
    <row r="33" spans="2:10" x14ac:dyDescent="0.25">
      <c r="B33" s="38"/>
      <c r="D33" s="101" t="s">
        <v>58</v>
      </c>
      <c r="E33" s="33"/>
      <c r="F33" s="208" t="s">
        <v>33</v>
      </c>
      <c r="G33" s="48">
        <f>+I27*0.4*12.5%</f>
        <v>0</v>
      </c>
      <c r="H33" s="48">
        <f>+E33</f>
        <v>0</v>
      </c>
      <c r="I33" s="104">
        <f>+E33</f>
        <v>0</v>
      </c>
      <c r="J33" s="20" t="str">
        <f>IF(I33&gt;G33,"Revise el valor digitado dado que supera la cotización esperada 40% del ingreso x 12,5% de cotización","")</f>
        <v/>
      </c>
    </row>
    <row r="34" spans="2:10" x14ac:dyDescent="0.25">
      <c r="B34" s="38"/>
      <c r="D34" s="101" t="s">
        <v>64</v>
      </c>
      <c r="E34" s="33"/>
      <c r="F34" s="208"/>
      <c r="G34" s="48"/>
      <c r="H34" s="48"/>
      <c r="I34" s="104">
        <f>+E34</f>
        <v>0</v>
      </c>
    </row>
    <row r="35" spans="2:10" x14ac:dyDescent="0.25">
      <c r="B35" s="38"/>
      <c r="D35" s="103" t="s">
        <v>55</v>
      </c>
      <c r="E35" s="105">
        <f>SUM(E30:E34)</f>
        <v>0</v>
      </c>
      <c r="F35" s="105">
        <f>SUM(F30:F34)</f>
        <v>0</v>
      </c>
      <c r="G35" s="105">
        <f>SUM(G30:G34)</f>
        <v>0</v>
      </c>
      <c r="H35" s="105">
        <f>SUM(H30:H34)</f>
        <v>95010000</v>
      </c>
      <c r="I35" s="105">
        <f>SUM(I30:I34)</f>
        <v>0</v>
      </c>
    </row>
    <row r="36" spans="2:10" x14ac:dyDescent="0.25">
      <c r="B36" s="38"/>
      <c r="F36" s="40"/>
      <c r="G36" s="41"/>
      <c r="H36" s="41"/>
    </row>
    <row r="37" spans="2:10" x14ac:dyDescent="0.25">
      <c r="B37" s="38"/>
      <c r="D37" s="210" t="s">
        <v>56</v>
      </c>
      <c r="E37" s="211"/>
      <c r="F37" s="212"/>
      <c r="G37" s="213"/>
      <c r="H37" s="213"/>
      <c r="I37" s="214">
        <f>+I27-I35</f>
        <v>0</v>
      </c>
    </row>
    <row r="38" spans="2:10" ht="2.25" customHeight="1" x14ac:dyDescent="0.25">
      <c r="B38" s="38"/>
      <c r="F38" s="40"/>
      <c r="G38" s="41"/>
      <c r="H38" s="41"/>
    </row>
    <row r="39" spans="2:10" ht="13.3" thickBot="1" x14ac:dyDescent="0.3">
      <c r="B39" s="38"/>
      <c r="F39" s="40"/>
      <c r="G39" s="41"/>
      <c r="H39" s="41"/>
    </row>
    <row r="40" spans="2:10" ht="14.3" customHeight="1" thickBot="1" x14ac:dyDescent="0.35">
      <c r="B40" s="30">
        <v>2</v>
      </c>
      <c r="D40" s="99" t="s">
        <v>38</v>
      </c>
      <c r="J40" s="88" t="s">
        <v>21</v>
      </c>
    </row>
    <row r="41" spans="2:10" ht="28.15" customHeight="1" x14ac:dyDescent="0.25">
      <c r="B41" s="42"/>
      <c r="D41" s="220" t="s">
        <v>51</v>
      </c>
      <c r="E41" s="180"/>
      <c r="F41" s="272" t="s">
        <v>24</v>
      </c>
      <c r="G41" s="43"/>
      <c r="H41" s="110">
        <f>(3800)/12*F15</f>
        <v>12034600</v>
      </c>
      <c r="I41" s="279">
        <f>IF(H41&lt;(H42),H41,(H42))</f>
        <v>0</v>
      </c>
    </row>
    <row r="42" spans="2:10" ht="15.55" x14ac:dyDescent="0.25">
      <c r="B42" s="42"/>
      <c r="D42" s="220" t="s">
        <v>44</v>
      </c>
      <c r="E42" s="180">
        <v>0</v>
      </c>
      <c r="F42" s="278"/>
      <c r="G42" s="44"/>
      <c r="H42" s="111">
        <f>+IF((E42+E41)&lt;(I27*30%),(E42+E41),(I27*30%))</f>
        <v>0</v>
      </c>
      <c r="I42" s="280"/>
    </row>
    <row r="43" spans="2:10" x14ac:dyDescent="0.25">
      <c r="B43" s="38"/>
      <c r="D43" s="103" t="s">
        <v>36</v>
      </c>
      <c r="E43" s="105">
        <f>SUM(E41:E42)</f>
        <v>0</v>
      </c>
      <c r="F43" s="209"/>
      <c r="G43" s="46"/>
      <c r="H43" s="46"/>
      <c r="I43" s="105">
        <f>SUM(I41:I42)</f>
        <v>0</v>
      </c>
    </row>
    <row r="44" spans="2:10" x14ac:dyDescent="0.25">
      <c r="B44" s="38"/>
    </row>
    <row r="45" spans="2:10" x14ac:dyDescent="0.25">
      <c r="B45" s="38"/>
      <c r="D45" s="210" t="s">
        <v>12</v>
      </c>
      <c r="E45" s="215"/>
      <c r="F45" s="216"/>
      <c r="G45" s="217"/>
      <c r="H45" s="217"/>
      <c r="I45" s="214">
        <f>+I37-I43</f>
        <v>0</v>
      </c>
    </row>
    <row r="46" spans="2:10" ht="13.3" thickBot="1" x14ac:dyDescent="0.3">
      <c r="B46" s="38"/>
      <c r="H46" s="20" t="s">
        <v>21</v>
      </c>
      <c r="I46" s="47"/>
    </row>
    <row r="47" spans="2:10" ht="16.100000000000001" thickBot="1" x14ac:dyDescent="0.35">
      <c r="B47" s="30">
        <v>3</v>
      </c>
      <c r="D47" s="99" t="s">
        <v>30</v>
      </c>
      <c r="H47" s="20" t="s">
        <v>21</v>
      </c>
      <c r="J47" s="89"/>
    </row>
    <row r="48" spans="2:10" ht="25.5" x14ac:dyDescent="0.25">
      <c r="B48" s="38"/>
      <c r="D48" s="220" t="s">
        <v>49</v>
      </c>
      <c r="E48" s="180"/>
      <c r="F48" s="208"/>
      <c r="G48" s="48">
        <f>16*F15</f>
        <v>608064</v>
      </c>
      <c r="H48" s="48"/>
      <c r="I48" s="186">
        <f>+IF((G48&gt;E48),E48,G48)</f>
        <v>0</v>
      </c>
    </row>
    <row r="49" spans="1:15" x14ac:dyDescent="0.25">
      <c r="B49" s="38"/>
      <c r="D49" s="270" t="s">
        <v>84</v>
      </c>
      <c r="E49" s="274" t="s">
        <v>87</v>
      </c>
      <c r="F49" s="272" t="s">
        <v>85</v>
      </c>
      <c r="G49" s="48">
        <f>+I27*0.1</f>
        <v>0</v>
      </c>
      <c r="H49" s="45"/>
      <c r="I49" s="276">
        <f>IF(E49="SI",MIN(G49:G50),0)</f>
        <v>0</v>
      </c>
    </row>
    <row r="50" spans="1:15" x14ac:dyDescent="0.25">
      <c r="B50" s="38"/>
      <c r="D50" s="271"/>
      <c r="E50" s="275"/>
      <c r="F50" s="273"/>
      <c r="G50" s="45">
        <f>32*F15</f>
        <v>1216128</v>
      </c>
      <c r="H50" s="45"/>
      <c r="I50" s="277"/>
    </row>
    <row r="51" spans="1:15" ht="25.5" x14ac:dyDescent="0.25">
      <c r="B51" s="38"/>
      <c r="D51" s="220" t="s">
        <v>47</v>
      </c>
      <c r="E51" s="180"/>
      <c r="F51" s="208" t="s">
        <v>48</v>
      </c>
      <c r="G51" s="48">
        <f>100*F15</f>
        <v>3800400</v>
      </c>
      <c r="I51" s="186">
        <f>+IF((E51&gt;G51),G51,E51)</f>
        <v>0</v>
      </c>
      <c r="K51" s="243"/>
      <c r="L51" s="243"/>
      <c r="M51" s="244"/>
      <c r="N51" s="245"/>
      <c r="O51" s="246"/>
    </row>
    <row r="52" spans="1:15" hidden="1" x14ac:dyDescent="0.25">
      <c r="B52" s="38"/>
      <c r="D52" s="125"/>
      <c r="E52" s="180"/>
      <c r="F52" s="208" t="s">
        <v>33</v>
      </c>
      <c r="G52" s="48">
        <f>+E52*J29</f>
        <v>0</v>
      </c>
      <c r="H52" s="48"/>
      <c r="I52" s="186"/>
      <c r="K52" s="243"/>
      <c r="L52" s="243"/>
      <c r="M52" s="244"/>
      <c r="N52" s="245"/>
      <c r="O52" s="246"/>
    </row>
    <row r="53" spans="1:15" x14ac:dyDescent="0.25">
      <c r="B53" s="38"/>
      <c r="D53" s="103" t="s">
        <v>13</v>
      </c>
      <c r="E53" s="39" t="s">
        <v>21</v>
      </c>
      <c r="F53" s="209"/>
      <c r="G53" s="46"/>
      <c r="H53" s="46"/>
      <c r="I53" s="105">
        <f>SUM(I48:I52)</f>
        <v>0</v>
      </c>
      <c r="K53" s="243"/>
      <c r="L53" s="243"/>
      <c r="M53" s="244"/>
      <c r="N53" s="245"/>
      <c r="O53" s="246"/>
    </row>
    <row r="54" spans="1:15" x14ac:dyDescent="0.25">
      <c r="B54" s="38"/>
      <c r="I54" s="47"/>
      <c r="K54" s="243"/>
      <c r="L54" s="243"/>
      <c r="M54" s="244"/>
      <c r="N54" s="245"/>
      <c r="O54" s="246"/>
    </row>
    <row r="55" spans="1:15" x14ac:dyDescent="0.25">
      <c r="B55" s="38"/>
      <c r="D55" s="221" t="s">
        <v>57</v>
      </c>
      <c r="E55" s="222"/>
      <c r="F55" s="222"/>
      <c r="G55" s="222"/>
      <c r="H55" s="223"/>
      <c r="I55" s="224">
        <f>+I45-I53</f>
        <v>0</v>
      </c>
      <c r="J55" s="225"/>
      <c r="K55" s="247"/>
      <c r="L55" s="243"/>
      <c r="M55" s="244"/>
      <c r="N55" s="245"/>
      <c r="O55" s="246"/>
    </row>
    <row r="56" spans="1:15" x14ac:dyDescent="0.25">
      <c r="B56" s="38"/>
      <c r="D56" s="174"/>
      <c r="E56" s="225"/>
      <c r="F56" s="225"/>
      <c r="G56" s="225"/>
      <c r="H56" s="225"/>
      <c r="I56" s="225"/>
      <c r="J56" s="225"/>
      <c r="K56" s="247"/>
      <c r="L56" s="243"/>
      <c r="M56" s="244"/>
      <c r="N56" s="245"/>
      <c r="O56" s="246"/>
    </row>
    <row r="57" spans="1:15" x14ac:dyDescent="0.25">
      <c r="B57" s="38"/>
      <c r="D57" s="221" t="s">
        <v>45</v>
      </c>
      <c r="E57" s="223"/>
      <c r="F57" s="226" t="s">
        <v>46</v>
      </c>
      <c r="G57" s="226"/>
      <c r="H57" s="227">
        <f>+I55*0.25</f>
        <v>0</v>
      </c>
      <c r="I57" s="228">
        <f>IF(H57&gt;(240*F15),(240*F15),H57)</f>
        <v>0</v>
      </c>
      <c r="J57" s="225"/>
      <c r="K57" s="247"/>
      <c r="L57" s="243"/>
      <c r="M57" s="244"/>
      <c r="N57" s="245"/>
      <c r="O57" s="246"/>
    </row>
    <row r="58" spans="1:15" x14ac:dyDescent="0.25">
      <c r="B58" s="38"/>
      <c r="D58" s="174"/>
      <c r="E58" s="225"/>
      <c r="F58" s="225"/>
      <c r="G58" s="225"/>
      <c r="H58" s="225"/>
      <c r="I58" s="225"/>
      <c r="J58" s="225"/>
      <c r="K58" s="247"/>
      <c r="L58" s="243"/>
      <c r="M58" s="244"/>
      <c r="N58" s="245"/>
      <c r="O58" s="246"/>
    </row>
    <row r="59" spans="1:15" x14ac:dyDescent="0.25">
      <c r="B59" s="38"/>
      <c r="D59" s="268" t="s">
        <v>88</v>
      </c>
      <c r="E59" s="269"/>
      <c r="F59" s="218">
        <f>+I37*0.4</f>
        <v>0</v>
      </c>
      <c r="G59" s="218">
        <f>(5040*F15)/12</f>
        <v>15961680</v>
      </c>
      <c r="H59" s="218">
        <f>+I57+I53+I43</f>
        <v>0</v>
      </c>
      <c r="I59" s="228">
        <f>MIN(F59:H59)</f>
        <v>0</v>
      </c>
      <c r="J59" s="225"/>
      <c r="K59" s="247"/>
      <c r="L59" s="243"/>
      <c r="M59" s="244"/>
      <c r="N59" s="245"/>
      <c r="O59" s="246"/>
    </row>
    <row r="60" spans="1:15" x14ac:dyDescent="0.25">
      <c r="B60" s="38"/>
      <c r="D60" s="174"/>
      <c r="E60" s="225"/>
      <c r="F60" s="225"/>
      <c r="G60" s="225"/>
      <c r="H60" s="225"/>
      <c r="I60" s="225"/>
      <c r="J60" s="225"/>
      <c r="K60" s="247"/>
      <c r="L60" s="243"/>
      <c r="M60" s="244"/>
      <c r="N60" s="245"/>
      <c r="O60" s="246"/>
    </row>
    <row r="61" spans="1:15" ht="17.2" x14ac:dyDescent="0.3">
      <c r="D61" s="221" t="s">
        <v>32</v>
      </c>
      <c r="E61" s="222"/>
      <c r="F61" s="223"/>
      <c r="G61" s="223"/>
      <c r="H61" s="223"/>
      <c r="I61" s="232">
        <f>+I37-I59</f>
        <v>0</v>
      </c>
      <c r="J61" s="233">
        <f ca="1">+IF((D91=0),(0),"Descargue la versión actualizada para el año actual")</f>
        <v>0</v>
      </c>
      <c r="K61" s="247"/>
      <c r="L61" s="248"/>
      <c r="M61" s="244"/>
      <c r="N61" s="245"/>
      <c r="O61" s="246"/>
    </row>
    <row r="62" spans="1:15" ht="12.05" customHeight="1" x14ac:dyDescent="0.25">
      <c r="D62" s="174"/>
      <c r="E62" s="225"/>
      <c r="F62" s="225"/>
      <c r="G62" s="225"/>
      <c r="H62" s="225"/>
      <c r="I62" s="229"/>
      <c r="J62" s="225"/>
      <c r="K62" s="247"/>
      <c r="L62" s="243"/>
      <c r="M62" s="244"/>
      <c r="N62" s="245"/>
      <c r="O62" s="246"/>
    </row>
    <row r="63" spans="1:15" ht="27" hidden="1" customHeight="1" x14ac:dyDescent="0.25">
      <c r="D63" s="174"/>
      <c r="E63" s="230"/>
      <c r="F63" s="225"/>
      <c r="G63" s="225"/>
      <c r="H63" s="225"/>
      <c r="I63" s="231" t="s">
        <v>41</v>
      </c>
      <c r="J63" s="225"/>
      <c r="K63" s="247"/>
      <c r="L63" s="243"/>
      <c r="M63" s="244"/>
      <c r="N63" s="245"/>
      <c r="O63" s="246"/>
    </row>
    <row r="64" spans="1:15" ht="19.55" customHeight="1" x14ac:dyDescent="0.25">
      <c r="A64" s="49">
        <v>44347</v>
      </c>
      <c r="D64" s="265" t="s">
        <v>39</v>
      </c>
      <c r="E64" s="265"/>
      <c r="F64" s="234"/>
      <c r="G64" s="234"/>
      <c r="H64" s="234"/>
      <c r="I64" s="235">
        <f>(ROUND((TABLA!H19*F15),-3)*F13)</f>
        <v>0</v>
      </c>
      <c r="J64" s="236">
        <f>+IFERROR(I64/E27,0)</f>
        <v>0</v>
      </c>
      <c r="K64" s="247"/>
      <c r="L64" s="243"/>
      <c r="M64" s="244"/>
      <c r="N64" s="245"/>
      <c r="O64" s="246"/>
    </row>
    <row r="65" spans="1:15" s="29" customFormat="1" ht="14.4" x14ac:dyDescent="0.3">
      <c r="A65" s="50"/>
      <c r="D65" s="255"/>
      <c r="E65" s="256"/>
      <c r="F65" s="257"/>
      <c r="G65" s="258"/>
      <c r="H65" s="258"/>
      <c r="I65" s="259"/>
      <c r="J65" s="260"/>
      <c r="K65" s="249"/>
      <c r="L65" s="249"/>
      <c r="M65" s="244"/>
      <c r="N65" s="245"/>
      <c r="O65" s="250"/>
    </row>
    <row r="66" spans="1:15" s="29" customFormat="1" ht="14.95" customHeight="1" x14ac:dyDescent="0.3">
      <c r="D66" s="261"/>
      <c r="E66" s="256"/>
      <c r="F66" s="257"/>
      <c r="G66" s="258"/>
      <c r="H66" s="258"/>
      <c r="I66" s="259"/>
      <c r="J66" s="249"/>
      <c r="K66" s="249"/>
      <c r="L66" s="249"/>
      <c r="M66" s="244"/>
      <c r="N66" s="245"/>
      <c r="O66" s="250"/>
    </row>
    <row r="67" spans="1:15" ht="12.75" customHeight="1" x14ac:dyDescent="0.25">
      <c r="D67" s="16"/>
      <c r="E67" s="93"/>
      <c r="K67" s="243"/>
      <c r="L67" s="243"/>
      <c r="M67" s="244"/>
      <c r="N67" s="245"/>
      <c r="O67" s="246"/>
    </row>
    <row r="68" spans="1:15" ht="12.75" customHeight="1" x14ac:dyDescent="0.25">
      <c r="D68" s="158" t="s">
        <v>63</v>
      </c>
      <c r="E68" s="93"/>
      <c r="K68" s="243"/>
      <c r="L68" s="243"/>
      <c r="M68" s="244"/>
      <c r="N68" s="245"/>
      <c r="O68" s="246"/>
    </row>
    <row r="69" spans="1:15" ht="13.85" x14ac:dyDescent="0.25">
      <c r="D69" s="159" t="s">
        <v>61</v>
      </c>
      <c r="E69" s="17"/>
      <c r="K69" s="243"/>
      <c r="L69" s="243"/>
      <c r="M69" s="244"/>
      <c r="N69" s="245"/>
      <c r="O69" s="246"/>
    </row>
    <row r="70" spans="1:15" s="51" customFormat="1" ht="15.55" x14ac:dyDescent="0.3">
      <c r="D70" s="159" t="s">
        <v>62</v>
      </c>
      <c r="E70" s="179" t="s">
        <v>42</v>
      </c>
      <c r="F70" s="153"/>
      <c r="G70" s="153"/>
      <c r="H70" s="153"/>
      <c r="I70" s="154"/>
      <c r="J70" s="153"/>
      <c r="K70" s="251"/>
      <c r="L70" s="251"/>
      <c r="M70" s="252"/>
      <c r="N70" s="253"/>
      <c r="O70" s="254"/>
    </row>
    <row r="71" spans="1:15" s="51" customFormat="1" ht="15.55" x14ac:dyDescent="0.3">
      <c r="B71" s="262"/>
      <c r="C71" s="263"/>
      <c r="D71" s="264"/>
      <c r="E71" s="179" t="s">
        <v>43</v>
      </c>
      <c r="F71" s="153"/>
      <c r="G71" s="153"/>
      <c r="H71" s="153"/>
      <c r="I71" s="179">
        <f>+F13</f>
        <v>1</v>
      </c>
      <c r="J71" s="179" t="s">
        <v>92</v>
      </c>
      <c r="K71" s="254"/>
      <c r="L71" s="254"/>
      <c r="M71" s="252"/>
      <c r="N71" s="253"/>
      <c r="O71" s="254"/>
    </row>
    <row r="72" spans="1:15" s="51" customFormat="1" ht="15.55" x14ac:dyDescent="0.3">
      <c r="B72" s="262"/>
      <c r="C72" s="263"/>
      <c r="D72" s="264"/>
      <c r="E72" s="155"/>
      <c r="F72" s="153"/>
      <c r="G72" s="153"/>
      <c r="H72" s="153"/>
      <c r="I72" s="153"/>
      <c r="J72" s="153"/>
      <c r="K72" s="251"/>
      <c r="L72" s="251"/>
      <c r="M72" s="252"/>
      <c r="N72" s="253"/>
      <c r="O72" s="254"/>
    </row>
    <row r="73" spans="1:15" s="51" customFormat="1" x14ac:dyDescent="0.25">
      <c r="D73" s="18" t="s">
        <v>5</v>
      </c>
      <c r="E73" s="17"/>
      <c r="F73" s="20"/>
      <c r="G73" s="20"/>
      <c r="H73" s="20"/>
      <c r="I73" s="20"/>
      <c r="J73" s="20"/>
      <c r="K73" s="20"/>
      <c r="L73" s="20"/>
      <c r="M73" s="203"/>
      <c r="N73" s="204"/>
    </row>
    <row r="74" spans="1:15" s="51" customFormat="1" ht="15.55" x14ac:dyDescent="0.3">
      <c r="D74" s="173"/>
      <c r="E74" s="17"/>
      <c r="F74" s="20"/>
      <c r="G74" s="20"/>
      <c r="H74" s="20"/>
      <c r="I74" s="20"/>
      <c r="J74" s="20"/>
      <c r="K74" s="20"/>
      <c r="L74" s="20"/>
      <c r="M74" s="203"/>
      <c r="N74" s="204"/>
    </row>
    <row r="75" spans="1:15" s="51" customFormat="1" x14ac:dyDescent="0.25">
      <c r="E75" s="20"/>
      <c r="F75" s="20"/>
      <c r="G75" s="20"/>
      <c r="H75" s="20"/>
      <c r="I75" s="20"/>
      <c r="J75" s="20"/>
      <c r="K75" s="20"/>
      <c r="L75" s="20"/>
      <c r="M75" s="203"/>
      <c r="N75" s="204"/>
    </row>
    <row r="76" spans="1:15" s="51" customFormat="1" x14ac:dyDescent="0.25">
      <c r="D76" s="135"/>
      <c r="E76" s="20"/>
      <c r="F76" s="20"/>
      <c r="G76" s="20"/>
      <c r="H76" s="20"/>
      <c r="I76" s="20"/>
      <c r="J76" s="20"/>
      <c r="K76" s="20"/>
      <c r="L76" s="20"/>
      <c r="M76" s="203"/>
      <c r="N76" s="204"/>
    </row>
    <row r="77" spans="1:15" s="51" customFormat="1" x14ac:dyDescent="0.25">
      <c r="D77" s="136"/>
      <c r="E77" s="20"/>
      <c r="F77" s="20"/>
      <c r="G77" s="20"/>
      <c r="H77" s="20"/>
      <c r="I77" s="20"/>
      <c r="J77" s="20"/>
      <c r="K77" s="20"/>
      <c r="L77" s="20"/>
      <c r="M77" s="203"/>
      <c r="N77" s="204"/>
    </row>
    <row r="78" spans="1:15" s="51" customFormat="1" x14ac:dyDescent="0.25">
      <c r="D78" s="137"/>
      <c r="E78" s="95"/>
      <c r="F78" s="20"/>
      <c r="G78" s="20"/>
      <c r="H78" s="20"/>
      <c r="I78" s="20"/>
      <c r="J78" s="20"/>
      <c r="K78" s="20"/>
      <c r="L78" s="20"/>
      <c r="M78" s="203"/>
      <c r="N78" s="204"/>
    </row>
    <row r="79" spans="1:15" s="51" customFormat="1" x14ac:dyDescent="0.25">
      <c r="D79" s="137"/>
      <c r="E79" s="95"/>
      <c r="F79" s="20"/>
      <c r="G79" s="20"/>
      <c r="H79" s="20"/>
      <c r="I79" s="20"/>
      <c r="J79" s="20"/>
      <c r="K79" s="20"/>
      <c r="L79" s="20"/>
      <c r="M79" s="203"/>
      <c r="N79" s="204"/>
    </row>
    <row r="80" spans="1:15" s="51" customFormat="1" x14ac:dyDescent="0.25">
      <c r="A80" s="52" t="s">
        <v>86</v>
      </c>
      <c r="D80" s="136"/>
      <c r="E80" s="95"/>
      <c r="F80" s="20"/>
      <c r="G80" s="20"/>
      <c r="H80" s="20"/>
      <c r="I80" s="20"/>
      <c r="J80" s="20"/>
      <c r="K80" s="20"/>
      <c r="L80" s="20"/>
      <c r="M80" s="203"/>
      <c r="N80" s="204"/>
    </row>
    <row r="81" spans="1:14" s="51" customFormat="1" x14ac:dyDescent="0.25">
      <c r="A81" s="52" t="s">
        <v>87</v>
      </c>
      <c r="D81" s="136"/>
      <c r="E81" s="95"/>
      <c r="F81" s="20"/>
      <c r="G81" s="20"/>
      <c r="H81" s="20"/>
      <c r="I81" s="20"/>
      <c r="J81" s="20"/>
      <c r="K81" s="20"/>
      <c r="L81" s="20"/>
      <c r="M81" s="203"/>
      <c r="N81" s="204"/>
    </row>
    <row r="82" spans="1:14" s="51" customFormat="1" x14ac:dyDescent="0.25">
      <c r="A82" s="52"/>
      <c r="B82" s="15"/>
      <c r="C82" s="15"/>
      <c r="D82" s="138"/>
      <c r="E82" s="95"/>
      <c r="F82" s="20"/>
      <c r="G82" s="20"/>
      <c r="H82" s="20"/>
      <c r="I82" s="20"/>
      <c r="J82" s="20"/>
      <c r="K82" s="20"/>
      <c r="L82" s="20"/>
      <c r="M82" s="203"/>
      <c r="N82" s="204"/>
    </row>
    <row r="83" spans="1:14" s="51" customFormat="1" x14ac:dyDescent="0.25">
      <c r="B83" s="151" t="s">
        <v>72</v>
      </c>
      <c r="C83" s="52"/>
      <c r="D83" s="160"/>
      <c r="E83" s="95"/>
      <c r="F83" s="20"/>
      <c r="G83" s="20"/>
      <c r="H83" s="20"/>
      <c r="I83" s="20"/>
      <c r="J83" s="20"/>
      <c r="K83" s="20"/>
      <c r="L83" s="20"/>
      <c r="M83" s="203"/>
      <c r="N83" s="204"/>
    </row>
    <row r="84" spans="1:14" s="51" customFormat="1" x14ac:dyDescent="0.25">
      <c r="B84" s="151" t="s">
        <v>73</v>
      </c>
      <c r="C84" s="52"/>
      <c r="D84" s="160"/>
      <c r="E84" s="95"/>
      <c r="F84" s="20"/>
      <c r="G84" s="20"/>
      <c r="H84" s="20"/>
      <c r="I84" s="20"/>
      <c r="J84" s="20"/>
      <c r="K84" s="20"/>
      <c r="L84" s="20"/>
      <c r="M84" s="203"/>
      <c r="N84" s="204"/>
    </row>
    <row r="85" spans="1:14" s="51" customFormat="1" x14ac:dyDescent="0.25">
      <c r="B85" s="151" t="s">
        <v>74</v>
      </c>
      <c r="C85" s="52"/>
      <c r="D85" s="161"/>
      <c r="E85" s="95"/>
      <c r="F85" s="20"/>
      <c r="G85" s="20"/>
      <c r="H85" s="20"/>
      <c r="I85" s="20"/>
      <c r="J85" s="20"/>
      <c r="K85" s="20"/>
      <c r="L85" s="20"/>
      <c r="M85" s="203"/>
      <c r="N85" s="204"/>
    </row>
    <row r="86" spans="1:14" s="51" customFormat="1" x14ac:dyDescent="0.25">
      <c r="B86" s="151" t="s">
        <v>75</v>
      </c>
      <c r="C86" s="52"/>
      <c r="D86" s="161"/>
      <c r="E86" s="95"/>
      <c r="F86" s="20"/>
      <c r="G86" s="20"/>
      <c r="H86" s="20"/>
      <c r="I86" s="20"/>
      <c r="J86" s="20"/>
      <c r="K86" s="20"/>
      <c r="L86" s="20"/>
      <c r="M86" s="203"/>
      <c r="N86" s="204"/>
    </row>
    <row r="87" spans="1:14" s="51" customFormat="1" x14ac:dyDescent="0.25">
      <c r="B87" s="151" t="s">
        <v>76</v>
      </c>
      <c r="C87" s="52"/>
      <c r="D87" s="138"/>
      <c r="E87" s="95"/>
      <c r="F87" s="20"/>
      <c r="G87" s="20"/>
      <c r="H87" s="20"/>
      <c r="I87" s="20"/>
      <c r="J87" s="20"/>
      <c r="K87" s="20"/>
      <c r="L87" s="20"/>
      <c r="M87" s="203"/>
      <c r="N87" s="204"/>
    </row>
    <row r="88" spans="1:14" s="51" customFormat="1" x14ac:dyDescent="0.25">
      <c r="B88" s="151" t="s">
        <v>77</v>
      </c>
      <c r="C88" s="52"/>
      <c r="D88" s="138"/>
      <c r="E88" s="95"/>
      <c r="F88" s="20"/>
      <c r="G88" s="20"/>
      <c r="H88" s="20"/>
      <c r="I88" s="20"/>
      <c r="J88" s="20"/>
      <c r="K88" s="20"/>
      <c r="L88" s="20"/>
      <c r="M88" s="203"/>
      <c r="N88" s="204"/>
    </row>
    <row r="89" spans="1:14" s="51" customFormat="1" hidden="1" x14ac:dyDescent="0.25">
      <c r="B89" s="151" t="s">
        <v>78</v>
      </c>
      <c r="C89" s="52"/>
      <c r="D89" s="162">
        <f ca="1">+TODAY()</f>
        <v>44572</v>
      </c>
      <c r="E89" s="95"/>
      <c r="F89" s="20"/>
      <c r="G89" s="20"/>
      <c r="H89" s="20"/>
      <c r="I89" s="20"/>
      <c r="J89" s="20"/>
      <c r="K89" s="20"/>
      <c r="L89" s="20"/>
      <c r="M89" s="203"/>
      <c r="N89" s="204"/>
    </row>
    <row r="90" spans="1:14" s="51" customFormat="1" hidden="1" x14ac:dyDescent="0.25">
      <c r="B90" s="151" t="s">
        <v>79</v>
      </c>
      <c r="C90" s="52"/>
      <c r="D90" s="162">
        <v>44957</v>
      </c>
      <c r="E90" s="95"/>
      <c r="F90" s="20"/>
      <c r="G90" s="20"/>
      <c r="H90" s="20"/>
      <c r="I90" s="20"/>
      <c r="J90" s="20"/>
      <c r="K90" s="20"/>
      <c r="L90" s="20"/>
      <c r="M90" s="203"/>
      <c r="N90" s="204"/>
    </row>
    <row r="91" spans="1:14" s="51" customFormat="1" hidden="1" x14ac:dyDescent="0.25">
      <c r="B91" s="151" t="s">
        <v>80</v>
      </c>
      <c r="C91" s="52"/>
      <c r="D91" s="163">
        <f ca="1">+IF((D89&gt;D90),1,0)</f>
        <v>0</v>
      </c>
      <c r="E91" s="95"/>
      <c r="F91" s="20"/>
      <c r="G91" s="20"/>
      <c r="H91" s="20"/>
      <c r="I91" s="20"/>
      <c r="J91" s="20"/>
      <c r="K91" s="20"/>
      <c r="L91" s="20"/>
      <c r="M91" s="203"/>
      <c r="N91" s="204"/>
    </row>
    <row r="92" spans="1:14" s="51" customFormat="1" x14ac:dyDescent="0.25">
      <c r="B92" s="151" t="s">
        <v>81</v>
      </c>
      <c r="C92" s="52"/>
      <c r="D92" s="135"/>
      <c r="E92" s="20"/>
      <c r="F92" s="20"/>
      <c r="G92" s="20"/>
      <c r="H92" s="20"/>
      <c r="I92" s="20"/>
      <c r="J92" s="20"/>
      <c r="K92" s="20"/>
      <c r="L92" s="20"/>
      <c r="M92" s="203"/>
      <c r="N92" s="204"/>
    </row>
    <row r="93" spans="1:14" s="51" customFormat="1" x14ac:dyDescent="0.25">
      <c r="B93" s="151" t="s">
        <v>82</v>
      </c>
      <c r="C93" s="52"/>
      <c r="D93" s="135"/>
      <c r="E93" s="20"/>
      <c r="F93" s="20"/>
      <c r="G93" s="20"/>
      <c r="H93" s="20"/>
      <c r="I93" s="20"/>
      <c r="J93" s="20"/>
      <c r="K93" s="20"/>
      <c r="L93" s="20"/>
      <c r="M93" s="203"/>
      <c r="N93" s="204"/>
    </row>
    <row r="94" spans="1:14" s="51" customFormat="1" x14ac:dyDescent="0.25">
      <c r="B94" s="151" t="s">
        <v>83</v>
      </c>
      <c r="C94" s="52"/>
      <c r="E94" s="20"/>
      <c r="F94" s="20"/>
      <c r="G94" s="20"/>
      <c r="H94" s="20"/>
      <c r="I94" s="20"/>
      <c r="J94" s="20"/>
      <c r="K94" s="20"/>
      <c r="L94" s="20"/>
      <c r="M94" s="203"/>
      <c r="N94" s="204"/>
    </row>
    <row r="95" spans="1:14" s="51" customFormat="1" x14ac:dyDescent="0.25">
      <c r="B95" s="29"/>
      <c r="C95" s="15"/>
      <c r="D95" s="15"/>
      <c r="E95" s="20"/>
      <c r="F95" s="20"/>
      <c r="G95" s="20"/>
      <c r="H95" s="20"/>
      <c r="I95" s="20"/>
      <c r="J95" s="20"/>
      <c r="K95" s="20"/>
      <c r="L95" s="20"/>
      <c r="M95" s="203"/>
      <c r="N95" s="204"/>
    </row>
    <row r="96" spans="1:14" s="51" customFormat="1" x14ac:dyDescent="0.25">
      <c r="B96" s="152"/>
      <c r="E96" s="20"/>
      <c r="F96" s="20"/>
      <c r="G96" s="20"/>
      <c r="H96" s="20"/>
      <c r="I96" s="20"/>
      <c r="J96" s="20"/>
      <c r="K96" s="20"/>
      <c r="L96" s="20"/>
      <c r="M96" s="203"/>
      <c r="N96" s="204"/>
    </row>
    <row r="97" spans="2:14" s="51" customFormat="1" x14ac:dyDescent="0.25">
      <c r="B97" s="152"/>
      <c r="E97" s="20"/>
      <c r="F97" s="20"/>
      <c r="G97" s="20"/>
      <c r="H97" s="20"/>
      <c r="I97" s="20"/>
      <c r="J97" s="20"/>
      <c r="K97" s="20"/>
      <c r="L97" s="20"/>
      <c r="M97" s="203"/>
      <c r="N97" s="204"/>
    </row>
    <row r="98" spans="2:14" s="51" customFormat="1" x14ac:dyDescent="0.25">
      <c r="E98" s="20"/>
      <c r="F98" s="20"/>
      <c r="G98" s="20"/>
      <c r="H98" s="20"/>
      <c r="I98" s="20"/>
      <c r="J98" s="20"/>
      <c r="K98" s="20"/>
      <c r="L98" s="20"/>
      <c r="M98" s="203"/>
      <c r="N98" s="204"/>
    </row>
    <row r="99" spans="2:14" s="51" customFormat="1" x14ac:dyDescent="0.25">
      <c r="E99" s="20"/>
      <c r="F99" s="20"/>
      <c r="G99" s="20"/>
      <c r="H99" s="20"/>
      <c r="I99" s="20"/>
      <c r="J99" s="20"/>
      <c r="K99" s="20"/>
      <c r="L99" s="20"/>
      <c r="M99" s="203"/>
      <c r="N99" s="204"/>
    </row>
    <row r="100" spans="2:14" s="51" customFormat="1" x14ac:dyDescent="0.25">
      <c r="E100" s="20"/>
      <c r="F100" s="20"/>
      <c r="G100" s="20"/>
      <c r="H100" s="20"/>
      <c r="I100" s="20"/>
      <c r="J100" s="20"/>
      <c r="K100" s="20"/>
      <c r="L100" s="20"/>
      <c r="M100" s="203"/>
      <c r="N100" s="204"/>
    </row>
    <row r="101" spans="2:14" s="51" customFormat="1" x14ac:dyDescent="0.25">
      <c r="E101" s="20"/>
      <c r="F101" s="20"/>
      <c r="G101" s="20"/>
      <c r="H101" s="20"/>
      <c r="I101" s="20"/>
      <c r="J101" s="20"/>
      <c r="K101" s="20"/>
      <c r="L101" s="20"/>
      <c r="M101" s="203"/>
      <c r="N101" s="204"/>
    </row>
    <row r="102" spans="2:14" s="51" customFormat="1" x14ac:dyDescent="0.25">
      <c r="E102" s="20"/>
      <c r="F102" s="20"/>
      <c r="G102" s="20"/>
      <c r="H102" s="20"/>
      <c r="I102" s="20"/>
      <c r="J102" s="20"/>
      <c r="K102" s="20"/>
      <c r="L102" s="20"/>
      <c r="M102" s="203"/>
      <c r="N102" s="204"/>
    </row>
    <row r="103" spans="2:14" s="51" customFormat="1" x14ac:dyDescent="0.25">
      <c r="E103" s="20"/>
      <c r="F103" s="20"/>
      <c r="G103" s="20"/>
      <c r="H103" s="20"/>
      <c r="I103" s="20"/>
      <c r="J103" s="20"/>
      <c r="K103" s="20"/>
      <c r="L103" s="20"/>
      <c r="M103" s="203"/>
      <c r="N103" s="204"/>
    </row>
    <row r="104" spans="2:14" s="51" customFormat="1" x14ac:dyDescent="0.25">
      <c r="E104" s="20"/>
      <c r="F104" s="20"/>
      <c r="G104" s="20"/>
      <c r="H104" s="20"/>
      <c r="I104" s="20"/>
      <c r="J104" s="20"/>
      <c r="K104" s="20"/>
      <c r="L104" s="20"/>
      <c r="M104" s="203"/>
      <c r="N104" s="204"/>
    </row>
    <row r="105" spans="2:14" s="51" customFormat="1" x14ac:dyDescent="0.25">
      <c r="E105" s="20"/>
      <c r="F105" s="20"/>
      <c r="G105" s="20"/>
      <c r="H105" s="20"/>
      <c r="I105" s="20"/>
      <c r="J105" s="20"/>
      <c r="K105" s="20"/>
      <c r="L105" s="20"/>
      <c r="M105" s="203"/>
      <c r="N105" s="204"/>
    </row>
    <row r="106" spans="2:14" s="51" customFormat="1" hidden="1" x14ac:dyDescent="0.25">
      <c r="E106" s="20"/>
      <c r="F106" s="20"/>
      <c r="G106" s="20"/>
      <c r="H106" s="20"/>
      <c r="I106" s="20"/>
      <c r="J106" s="20"/>
      <c r="K106" s="20"/>
      <c r="L106" s="20"/>
      <c r="M106" s="203"/>
      <c r="N106" s="204"/>
    </row>
    <row r="107" spans="2:14" s="51" customFormat="1" hidden="1" x14ac:dyDescent="0.25">
      <c r="E107" s="20"/>
      <c r="F107" s="20"/>
      <c r="G107" s="20"/>
      <c r="H107" s="20"/>
      <c r="I107" s="20"/>
      <c r="J107" s="20"/>
      <c r="K107" s="20"/>
      <c r="L107" s="20"/>
      <c r="M107" s="203"/>
      <c r="N107" s="204"/>
    </row>
    <row r="108" spans="2:14" s="51" customFormat="1" hidden="1" x14ac:dyDescent="0.25">
      <c r="E108" s="20"/>
      <c r="F108" s="20"/>
      <c r="G108" s="20"/>
      <c r="H108" s="20"/>
      <c r="I108" s="20"/>
      <c r="J108" s="20"/>
      <c r="K108" s="20"/>
      <c r="L108" s="20"/>
      <c r="M108" s="203"/>
      <c r="N108" s="204"/>
    </row>
    <row r="109" spans="2:14" s="51" customFormat="1" hidden="1" x14ac:dyDescent="0.25">
      <c r="E109" s="20"/>
      <c r="F109" s="20"/>
      <c r="G109" s="20"/>
      <c r="H109" s="20"/>
      <c r="I109" s="20"/>
      <c r="J109" s="20"/>
      <c r="K109" s="20"/>
      <c r="L109" s="20"/>
      <c r="M109" s="203"/>
      <c r="N109" s="204"/>
    </row>
    <row r="110" spans="2:14" s="51" customFormat="1" hidden="1" x14ac:dyDescent="0.25">
      <c r="E110" s="20"/>
      <c r="F110" s="20"/>
      <c r="G110" s="20"/>
      <c r="H110" s="20"/>
      <c r="I110" s="20"/>
      <c r="J110" s="20"/>
      <c r="K110" s="20"/>
      <c r="L110" s="20"/>
      <c r="M110" s="203"/>
      <c r="N110" s="204"/>
    </row>
    <row r="111" spans="2:14" s="51" customFormat="1" hidden="1" x14ac:dyDescent="0.25">
      <c r="E111" s="20"/>
      <c r="F111" s="20"/>
      <c r="G111" s="20"/>
      <c r="H111" s="20"/>
      <c r="I111" s="20"/>
      <c r="J111" s="20"/>
      <c r="K111" s="20"/>
      <c r="L111" s="20"/>
      <c r="M111" s="203"/>
      <c r="N111" s="204"/>
    </row>
    <row r="112" spans="2:14" x14ac:dyDescent="0.25"/>
    <row r="125" x14ac:dyDescent="0.25"/>
    <row r="126" x14ac:dyDescent="0.25"/>
    <row r="127" x14ac:dyDescent="0.25"/>
    <row r="261" spans="4:4" hidden="1" x14ac:dyDescent="0.25">
      <c r="D261" s="51"/>
    </row>
    <row r="262" spans="4:4" hidden="1" x14ac:dyDescent="0.25">
      <c r="D262" s="51"/>
    </row>
    <row r="266" spans="4:4" x14ac:dyDescent="0.25"/>
    <row r="267" spans="4:4" x14ac:dyDescent="0.25"/>
    <row r="268" spans="4:4" x14ac:dyDescent="0.25"/>
    <row r="269" spans="4:4" x14ac:dyDescent="0.25"/>
    <row r="270" spans="4:4" x14ac:dyDescent="0.25"/>
    <row r="271" spans="4:4" x14ac:dyDescent="0.25"/>
    <row r="272" spans="4:4" x14ac:dyDescent="0.25"/>
    <row r="273" x14ac:dyDescent="0.25"/>
    <row r="274" x14ac:dyDescent="0.25"/>
    <row r="275" x14ac:dyDescent="0.25"/>
    <row r="276" x14ac:dyDescent="0.25"/>
    <row r="277" x14ac:dyDescent="0.25"/>
    <row r="278" x14ac:dyDescent="0.25"/>
    <row r="279" x14ac:dyDescent="0.25"/>
    <row r="280" x14ac:dyDescent="0.25"/>
    <row r="281" x14ac:dyDescent="0.25"/>
  </sheetData>
  <sheetProtection algorithmName="SHA-512" hashValue="peSUhMS+KcfM+PU2OOoTfaQQBtrgBIf6ewGZT3Lp6hYL34dtt9z+5fSMY09ZQzNRuQmZcJjCuAFc6HVy54D1GA==" saltValue="npJDqjwySO+JowpCNo4b1Q==" spinCount="100000" sheet="1" objects="1" scenarios="1"/>
  <mergeCells count="10">
    <mergeCell ref="D64:E64"/>
    <mergeCell ref="G18:H18"/>
    <mergeCell ref="J17:K17"/>
    <mergeCell ref="D59:E59"/>
    <mergeCell ref="D49:D50"/>
    <mergeCell ref="F49:F50"/>
    <mergeCell ref="E49:E50"/>
    <mergeCell ref="I49:I50"/>
    <mergeCell ref="F41:F42"/>
    <mergeCell ref="I41:I42"/>
  </mergeCells>
  <phoneticPr fontId="2" type="noConversion"/>
  <dataValidations disablePrompts="1" xWindow="975" yWindow="413" count="17">
    <dataValidation type="date" allowBlank="1" showInputMessage="1" showErrorMessage="1" sqref="E67:E69 E72:E74" xr:uid="{00000000-0002-0000-0000-000000000000}">
      <formula1>36526</formula1>
      <formula2>66111</formula2>
    </dataValidation>
    <dataValidation allowBlank="1" showInputMessage="1" showErrorMessage="1" prompt="Recuerde que estos pagos que efectue el empleador por concepto de alimentación  del trabajador  o de su conyugue co compañero (a) permanente, sus hijos o su padres son ingresos no constitutivos de renta" sqref="E43 E35:I35" xr:uid="{00000000-0002-0000-0000-000001000000}"/>
    <dataValidation allowBlank="1" showInputMessage="1" showErrorMessage="1" prompt="Digite el valor mensual  correspondiente al pagado por el contratista no asalariado en el periodo de prestación del servicio" sqref="E52" xr:uid="{00000000-0002-0000-0000-000002000000}"/>
    <dataValidation allowBlank="1" showInputMessage="1" showErrorMessage="1" prompt="Digite la totalidad de los ingresos recibidos en el año anterior" sqref="I10" xr:uid="{00000000-0002-0000-0000-000003000000}"/>
    <dataValidation type="list" allowBlank="1" showInputMessage="1" showErrorMessage="1" prompt="Seleccione  el mes del cálculo" sqref="I13" xr:uid="{00000000-0002-0000-0000-000004000000}">
      <formula1>$B$83:$B$94</formula1>
    </dataValidation>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21:D23 D26" xr:uid="{00000000-0002-0000-0000-000005000000}"/>
    <dataValidation allowBlank="1" showInputMessage="1" showErrorMessage="1" promptTitle="Incluya" prompt="Digite el valor de la cuenta de cobro o factura del mes" sqref="E26" xr:uid="{00000000-0002-0000-0000-000006000000}"/>
    <dataValidation type="whole" allowBlank="1" showInputMessage="1" showErrorMessage="1" sqref="F13" xr:uid="{00000000-0002-0000-0000-000007000000}">
      <formula1>1</formula1>
      <formula2>12</formula2>
    </dataValidation>
    <dataValidation type="whole" allowBlank="1" showInputMessage="1" showErrorMessage="1" sqref="E51" xr:uid="{00000000-0002-0000-0000-000008000000}">
      <formula1>0</formula1>
      <formula2>350000000</formula2>
    </dataValidation>
    <dataValidation allowBlank="1" showInputMessage="1" showErrorMessage="1" prompt="Digite el valor mensual  correspondiente al pagado por el contratista no asalariado en el periodo de prestación del servicio_x000a_" sqref="E48" xr:uid="{00000000-0002-0000-0000-000009000000}"/>
    <dataValidation type="date" allowBlank="1" showInputMessage="1" showErrorMessage="1" error="Fecha no valida " prompt="Aplicable solo por el periodo gravable 2019" sqref="K21" xr:uid="{00000000-0002-0000-0000-00000A000000}">
      <formula1>44562</formula1>
      <formula2>44926</formula2>
    </dataValidation>
    <dataValidation allowBlank="1" showInputMessage="1" showErrorMessage="1" errorTitle="Aportes superiores" error="El aporte no puede ser superior al 4% de los ingresos del trabajador" sqref="E33:E34" xr:uid="{00000000-0002-0000-0000-00000B000000}"/>
    <dataValidation type="date" allowBlank="1" showInputMessage="1" showErrorMessage="1" error="Fecha no valida" prompt="Aplicable solo por el periodo gravable 2019_x000a_" sqref="J21" xr:uid="{00000000-0002-0000-0000-00000C000000}">
      <formula1>44562</formula1>
      <formula2>44926</formula2>
    </dataValidation>
    <dataValidation allowBlank="1" showInputMessage="1" showErrorMessage="1" prompt="Digite el total del aporte volutario realizado" sqref="E32" xr:uid="{00000000-0002-0000-0000-00000E000000}"/>
    <dataValidation allowBlank="1" showInputMessage="1" showErrorMessage="1" prompt="Dato sólo informativo" sqref="E21:E22" xr:uid="{00000000-0002-0000-0000-00000F000000}"/>
    <dataValidation type="list" allowBlank="1" showInputMessage="1" showErrorMessage="1" prompt="Digite o seleccione de la lista: SI  ó NO  tiene derecho a dependientes" sqref="E49:E50" xr:uid="{E668D182-6857-4F9C-82DB-1840BC3A16C6}">
      <formula1>$A$80:$A$81</formula1>
    </dataValidation>
    <dataValidation allowBlank="1" showInputMessage="1" showErrorMessage="1" prompt="Dato mensualizado segun numero de meses digitado en la parte superior" sqref="I26" xr:uid="{8051B4ED-7398-4775-AD0D-12FA63896891}"/>
  </dataValidations>
  <hyperlinks>
    <hyperlink ref="D73" r:id="rId1" xr:uid="{00000000-0004-0000-0000-000000000000}"/>
  </hyperlinks>
  <pageMargins left="0.19685039370078741" right="0.19685039370078741" top="0.39370078740157483" bottom="0.39370078740157483" header="0" footer="0"/>
  <pageSetup scale="65"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pageSetUpPr fitToPage="1"/>
  </sheetPr>
  <dimension ref="A1:M103"/>
  <sheetViews>
    <sheetView showGridLines="0" zoomScaleNormal="100" workbookViewId="0">
      <selection activeCell="D11" sqref="D11"/>
    </sheetView>
  </sheetViews>
  <sheetFormatPr baseColWidth="10" defaultColWidth="0" defaultRowHeight="12.75" zeroHeight="1" x14ac:dyDescent="0.25"/>
  <cols>
    <col min="1" max="1" width="1.5" style="53" customWidth="1"/>
    <col min="2" max="2" width="4" style="53" customWidth="1"/>
    <col min="3" max="3" width="1.5" style="53" customWidth="1"/>
    <col min="4" max="4" width="51.19921875" style="53" customWidth="1"/>
    <col min="5" max="5" width="26.5" style="54" customWidth="1"/>
    <col min="6" max="6" width="21.5" style="54" customWidth="1"/>
    <col min="7" max="7" width="12.796875" style="54" customWidth="1"/>
    <col min="8" max="9" width="11.5" style="54" customWidth="1"/>
    <col min="10" max="10" width="11.5" style="53" customWidth="1"/>
    <col min="11" max="13" width="0" style="53" hidden="1" customWidth="1"/>
    <col min="14" max="16384" width="11.5" style="53" hidden="1"/>
  </cols>
  <sheetData>
    <row r="1" spans="2:7" ht="5.3" customHeight="1" x14ac:dyDescent="0.25"/>
    <row r="2" spans="2:7" ht="8.35" customHeight="1" x14ac:dyDescent="0.25"/>
    <row r="3" spans="2:7" ht="16.5" customHeight="1" x14ac:dyDescent="0.35">
      <c r="D3" s="241" t="s">
        <v>97</v>
      </c>
      <c r="E3" s="53"/>
      <c r="F3" s="55"/>
    </row>
    <row r="4" spans="2:7" ht="6.8" customHeight="1" x14ac:dyDescent="0.4">
      <c r="D4" s="56"/>
      <c r="E4" s="57"/>
      <c r="F4" s="57"/>
    </row>
    <row r="5" spans="2:7" x14ac:dyDescent="0.25">
      <c r="E5" s="53"/>
      <c r="F5" s="59"/>
    </row>
    <row r="6" spans="2:7" x14ac:dyDescent="0.25"/>
    <row r="7" spans="2:7" x14ac:dyDescent="0.25">
      <c r="D7" s="60" t="str">
        <f>+PROC1!D12</f>
        <v>EMPRESA DE EJEMPLO</v>
      </c>
      <c r="E7" s="237" t="s">
        <v>9</v>
      </c>
      <c r="F7" s="61" t="str">
        <f>+PROC1!I13</f>
        <v>Enero de 2022</v>
      </c>
    </row>
    <row r="8" spans="2:7" x14ac:dyDescent="0.25">
      <c r="D8" s="62" t="str">
        <f>+PROC1!D13</f>
        <v>Digite nombre del contratista</v>
      </c>
      <c r="E8" s="238" t="s">
        <v>96</v>
      </c>
      <c r="F8" s="239">
        <f>+PROC1!F13</f>
        <v>1</v>
      </c>
    </row>
    <row r="9" spans="2:7" x14ac:dyDescent="0.25">
      <c r="D9" s="62" t="str">
        <f>+PROC1!D14</f>
        <v>CC. 7.999.999</v>
      </c>
      <c r="E9" s="240" t="str">
        <f>+PROC1!F14</f>
        <v>Valor UVT 2022</v>
      </c>
      <c r="F9" s="61">
        <f>+PROC1!F15</f>
        <v>38004</v>
      </c>
    </row>
    <row r="10" spans="2:7" x14ac:dyDescent="0.25">
      <c r="D10" s="63"/>
      <c r="E10" s="53"/>
      <c r="F10" s="53"/>
    </row>
    <row r="11" spans="2:7" x14ac:dyDescent="0.25">
      <c r="E11" s="164"/>
      <c r="F11" s="165"/>
    </row>
    <row r="12" spans="2:7" ht="13.3" thickBot="1" x14ac:dyDescent="0.3">
      <c r="D12" s="64" t="s">
        <v>26</v>
      </c>
    </row>
    <row r="13" spans="2:7" ht="14.95" thickBot="1" x14ac:dyDescent="0.35">
      <c r="B13" s="65"/>
      <c r="C13" s="66"/>
      <c r="D13" s="67" t="s">
        <v>10</v>
      </c>
      <c r="E13" s="68" t="s">
        <v>6</v>
      </c>
      <c r="F13" s="69" t="s">
        <v>8</v>
      </c>
    </row>
    <row r="14" spans="2:7" ht="39.5" customHeight="1" thickBot="1" x14ac:dyDescent="0.35">
      <c r="C14" s="72"/>
      <c r="D14" s="106" t="str">
        <f>+PROC1!D25</f>
        <v>Total pagos en el mes</v>
      </c>
      <c r="E14" s="109">
        <f>+PROC1!E25</f>
        <v>0</v>
      </c>
      <c r="G14" s="53"/>
    </row>
    <row r="15" spans="2:7" ht="16.100000000000001" thickBot="1" x14ac:dyDescent="0.3">
      <c r="B15" s="71">
        <v>1</v>
      </c>
      <c r="D15" s="74" t="str">
        <f>+PROC1!D26</f>
        <v xml:space="preserve">Honorarios, comisiones o servicios, prestados </v>
      </c>
      <c r="E15" s="75">
        <f>+PROC1!E26</f>
        <v>0</v>
      </c>
      <c r="F15" s="75">
        <f>+PROC1!I26</f>
        <v>0</v>
      </c>
      <c r="G15" s="53"/>
    </row>
    <row r="16" spans="2:7" x14ac:dyDescent="0.25">
      <c r="B16" s="76"/>
      <c r="D16" s="77" t="str">
        <f>+PROC1!D27</f>
        <v>Total Ingresos mes</v>
      </c>
      <c r="E16" s="78">
        <f>+PROC1!E27</f>
        <v>0</v>
      </c>
      <c r="F16" s="78">
        <f>+PROC1!I27</f>
        <v>0</v>
      </c>
    </row>
    <row r="17" spans="2:6" x14ac:dyDescent="0.25">
      <c r="B17" s="76"/>
      <c r="F17" s="54" t="s">
        <v>21</v>
      </c>
    </row>
    <row r="18" spans="2:6" x14ac:dyDescent="0.25">
      <c r="B18" s="76"/>
    </row>
    <row r="19" spans="2:6" ht="15.55" x14ac:dyDescent="0.3">
      <c r="B19" s="76"/>
      <c r="D19" s="58" t="str">
        <f>+PROC1!D29</f>
        <v>Menos ingresos no constitutivos de renta (INCR)</v>
      </c>
      <c r="E19" s="53"/>
      <c r="F19" s="53"/>
    </row>
    <row r="20" spans="2:6" x14ac:dyDescent="0.25">
      <c r="B20" s="76"/>
      <c r="D20" s="80" t="str">
        <f>+PROC1!D30</f>
        <v>Aportes obligatorios a Fondos de Pensiones (art. 55 ET)</v>
      </c>
      <c r="E20" s="75">
        <f>+PROC1!E30</f>
        <v>0</v>
      </c>
      <c r="F20" s="75">
        <f>+PROC1!I30</f>
        <v>0</v>
      </c>
    </row>
    <row r="21" spans="2:6" x14ac:dyDescent="0.25">
      <c r="B21" s="76"/>
      <c r="D21" s="80" t="str">
        <f>+PROC1!D31</f>
        <v>Fondo de Solidaridad Pensional</v>
      </c>
      <c r="E21" s="75">
        <f>+PROC1!E31</f>
        <v>0</v>
      </c>
      <c r="F21" s="75">
        <f>+PROC1!I31</f>
        <v>0</v>
      </c>
    </row>
    <row r="22" spans="2:6" x14ac:dyDescent="0.25">
      <c r="B22" s="76"/>
      <c r="D22" s="80" t="str">
        <f>+PROC1!D32</f>
        <v>Aportes vol. a fondos de pensiones oblig. (RAI) (Art. 55 ET)</v>
      </c>
      <c r="E22" s="75"/>
      <c r="F22" s="75"/>
    </row>
    <row r="23" spans="2:6" x14ac:dyDescent="0.25">
      <c r="B23" s="76"/>
      <c r="D23" s="80" t="str">
        <f>+PROC1!D33</f>
        <v>Aportes obligatorios al sistema de salud (art. 56 ET)</v>
      </c>
      <c r="E23" s="75">
        <f>+PROC1!E33</f>
        <v>0</v>
      </c>
      <c r="F23" s="75">
        <f>+PROC1!I33</f>
        <v>0</v>
      </c>
    </row>
    <row r="24" spans="2:6" x14ac:dyDescent="0.25">
      <c r="B24" s="76"/>
      <c r="D24" s="80" t="str">
        <f>+PROC1!D34</f>
        <v>Aportes a ARL</v>
      </c>
      <c r="E24" s="75">
        <f>+PROC1!E34</f>
        <v>0</v>
      </c>
      <c r="F24" s="75">
        <f>+PROC1!I34</f>
        <v>0</v>
      </c>
    </row>
    <row r="25" spans="2:6" x14ac:dyDescent="0.25">
      <c r="B25" s="76"/>
      <c r="D25" s="77" t="str">
        <f>+PROC1!D35</f>
        <v>Total ingresos no contitutivos de renta ni ganancia ocasional</v>
      </c>
      <c r="E25" s="75"/>
      <c r="F25" s="78">
        <f>+PROC1!I35</f>
        <v>0</v>
      </c>
    </row>
    <row r="26" spans="2:6" x14ac:dyDescent="0.25">
      <c r="B26" s="76"/>
    </row>
    <row r="27" spans="2:6" x14ac:dyDescent="0.25">
      <c r="B27" s="76"/>
      <c r="D27" s="81" t="str">
        <f>+PROC1!D37</f>
        <v>Subtotal (A)</v>
      </c>
      <c r="E27" s="82"/>
      <c r="F27" s="78">
        <f>+PROC1!I37</f>
        <v>0</v>
      </c>
    </row>
    <row r="28" spans="2:6" ht="13.3" thickBot="1" x14ac:dyDescent="0.3">
      <c r="B28" s="76"/>
    </row>
    <row r="29" spans="2:6" ht="16.100000000000001" thickBot="1" x14ac:dyDescent="0.35">
      <c r="B29" s="71">
        <v>2</v>
      </c>
      <c r="D29" s="58" t="str">
        <f>+PROC1!D40</f>
        <v>Menos rentas exentas</v>
      </c>
    </row>
    <row r="30" spans="2:6" ht="15.55" x14ac:dyDescent="0.25">
      <c r="B30" s="79"/>
      <c r="D30" s="74" t="str">
        <f>+PROC1!D41</f>
        <v>Aportes a Fondos de Pensiones Voluntarias (art. 126-1 ET)</v>
      </c>
      <c r="E30" s="75">
        <f>+PROC1!E41</f>
        <v>0</v>
      </c>
      <c r="F30" s="281">
        <f>+PROC1!I41</f>
        <v>0</v>
      </c>
    </row>
    <row r="31" spans="2:6" ht="15.55" x14ac:dyDescent="0.25">
      <c r="B31" s="79"/>
      <c r="D31" s="74" t="str">
        <f>+PROC1!D42</f>
        <v>Aportes con destino a cuentas AFC (art 126-4 ET)</v>
      </c>
      <c r="E31" s="75">
        <f>+PROC1!E42</f>
        <v>0</v>
      </c>
      <c r="F31" s="282"/>
    </row>
    <row r="32" spans="2:6" x14ac:dyDescent="0.25">
      <c r="B32" s="76"/>
      <c r="D32" s="77" t="str">
        <f>+PROC1!D43</f>
        <v>Total rentas exentas</v>
      </c>
      <c r="E32" s="78">
        <f>+PROC1!E43</f>
        <v>0</v>
      </c>
      <c r="F32" s="78">
        <f>+PROC1!I43</f>
        <v>0</v>
      </c>
    </row>
    <row r="33" spans="2:6" x14ac:dyDescent="0.25">
      <c r="B33" s="76"/>
    </row>
    <row r="34" spans="2:6" x14ac:dyDescent="0.25">
      <c r="B34" s="76"/>
      <c r="D34" s="81" t="str">
        <f>+PROC1!D45</f>
        <v>Subtotal  (B)</v>
      </c>
      <c r="E34" s="82"/>
      <c r="F34" s="78">
        <f>+PROC1!I45</f>
        <v>0</v>
      </c>
    </row>
    <row r="35" spans="2:6" ht="13.3" thickBot="1" x14ac:dyDescent="0.3">
      <c r="B35" s="76"/>
    </row>
    <row r="36" spans="2:6" ht="16.100000000000001" thickBot="1" x14ac:dyDescent="0.35">
      <c r="B36" s="71">
        <v>3</v>
      </c>
      <c r="D36" s="58" t="str">
        <f>+PROC1!D47</f>
        <v>Menos deducciones</v>
      </c>
    </row>
    <row r="37" spans="2:6" ht="25.5" x14ac:dyDescent="0.25">
      <c r="B37" s="76"/>
      <c r="D37" s="74" t="str">
        <f>+PROC1!D48</f>
        <v>Pago por medicina prepagada, planes adicionales de salud y pagos por seguros de salud</v>
      </c>
      <c r="E37" s="75">
        <f>+PROC1!E48</f>
        <v>0</v>
      </c>
      <c r="F37" s="75">
        <f>+PROC1!I48</f>
        <v>0</v>
      </c>
    </row>
    <row r="38" spans="2:6" x14ac:dyDescent="0.25">
      <c r="B38" s="76"/>
      <c r="D38" s="74" t="str">
        <f>+PROC1!D49</f>
        <v>Seleccione "SI" si tiene derecho a dependientes (Art 387 ET)</v>
      </c>
      <c r="E38" s="61" t="str">
        <f>+PROC1!E49</f>
        <v>NO</v>
      </c>
      <c r="F38" s="75">
        <f>+PROC1!I49</f>
        <v>0</v>
      </c>
    </row>
    <row r="39" spans="2:6" ht="25.5" x14ac:dyDescent="0.25">
      <c r="B39" s="76"/>
      <c r="D39" s="74" t="str">
        <f>+PROC1!D51</f>
        <v>Intereses por prestamos de vivienda (en proporción a los meses certificados)</v>
      </c>
      <c r="E39" s="75">
        <f>+PROC1!E51</f>
        <v>0</v>
      </c>
      <c r="F39" s="75">
        <f>+PROC1!I51</f>
        <v>0</v>
      </c>
    </row>
    <row r="40" spans="2:6" x14ac:dyDescent="0.25">
      <c r="B40" s="76"/>
      <c r="D40" s="74"/>
      <c r="E40" s="75">
        <f>+PROC1!E52</f>
        <v>0</v>
      </c>
      <c r="F40" s="75">
        <f>+PROC1!I52</f>
        <v>0</v>
      </c>
    </row>
    <row r="41" spans="2:6" ht="15.55" x14ac:dyDescent="0.3">
      <c r="B41" s="76"/>
      <c r="D41" s="107" t="str">
        <f>+PROC1!D53</f>
        <v>Total deducciones</v>
      </c>
      <c r="E41" s="78" t="s">
        <v>21</v>
      </c>
      <c r="F41" s="78">
        <f>+PROC1!I53</f>
        <v>0</v>
      </c>
    </row>
    <row r="42" spans="2:6" x14ac:dyDescent="0.25">
      <c r="B42" s="76"/>
    </row>
    <row r="43" spans="2:6" x14ac:dyDescent="0.25">
      <c r="B43" s="76"/>
      <c r="D43" s="81" t="str">
        <f>+PROC1!D55</f>
        <v>Subtotal  (C)</v>
      </c>
      <c r="E43" s="82"/>
      <c r="F43" s="78">
        <f>+PROC1!I55</f>
        <v>0</v>
      </c>
    </row>
    <row r="44" spans="2:6" x14ac:dyDescent="0.25">
      <c r="B44" s="76"/>
    </row>
    <row r="45" spans="2:6" x14ac:dyDescent="0.25">
      <c r="B45" s="76"/>
      <c r="D45" s="81" t="str">
        <f>+PROC1!D57</f>
        <v>Menos renta exenta -25%  del subtotal (C)  (Numeral 10 art. 206 ET)</v>
      </c>
      <c r="E45" s="82"/>
      <c r="F45" s="78">
        <f>+PROC1!I57</f>
        <v>0</v>
      </c>
    </row>
    <row r="46" spans="2:6" x14ac:dyDescent="0.25">
      <c r="B46" s="76"/>
    </row>
    <row r="47" spans="2:6" x14ac:dyDescent="0.25">
      <c r="B47" s="76"/>
      <c r="D47" s="77" t="str">
        <f>+PROC1!D59</f>
        <v>Límite del 40% y 5.040 UVT sobre Rentas Exentas y Deducciones</v>
      </c>
      <c r="E47" s="78"/>
      <c r="F47" s="78">
        <f>+PROC1!I59</f>
        <v>0</v>
      </c>
    </row>
    <row r="48" spans="2:6" ht="7.1" customHeight="1" x14ac:dyDescent="0.25">
      <c r="B48" s="76"/>
      <c r="D48" s="112"/>
      <c r="E48" s="113"/>
      <c r="F48" s="113"/>
    </row>
    <row r="49" spans="2:7" x14ac:dyDescent="0.25">
      <c r="B49" s="76"/>
    </row>
    <row r="50" spans="2:7" ht="15.55" x14ac:dyDescent="0.3">
      <c r="D50" s="81" t="str">
        <f>+PROC1!D61</f>
        <v>Base gravable (ver tabla)</v>
      </c>
      <c r="E50" s="82"/>
      <c r="F50" s="78">
        <f>+PROC1!I61</f>
        <v>0</v>
      </c>
      <c r="G50" s="97"/>
    </row>
    <row r="51" spans="2:7" ht="9" customHeight="1" x14ac:dyDescent="0.25"/>
    <row r="52" spans="2:7" hidden="1" x14ac:dyDescent="0.25">
      <c r="F52" s="83"/>
    </row>
    <row r="53" spans="2:7" ht="28.95" hidden="1" customHeight="1" x14ac:dyDescent="0.25">
      <c r="E53" s="73"/>
      <c r="F53" s="73"/>
    </row>
    <row r="54" spans="2:7" ht="28.15" customHeight="1" x14ac:dyDescent="0.3">
      <c r="D54" s="108" t="str">
        <f>+PROC1!D64</f>
        <v>Valor retención en la fuente a practicar por el periodo (art. 383 ET)</v>
      </c>
      <c r="E54" s="242">
        <f>+PROC1!J64</f>
        <v>0</v>
      </c>
      <c r="F54" s="84">
        <f>+PROC1!I64</f>
        <v>0</v>
      </c>
      <c r="G54" s="53"/>
    </row>
    <row r="55" spans="2:7" ht="23.55" customHeight="1" x14ac:dyDescent="0.3">
      <c r="D55" s="91"/>
      <c r="E55" s="70"/>
      <c r="F55" s="92"/>
      <c r="G55" s="85"/>
    </row>
    <row r="56" spans="2:7" x14ac:dyDescent="0.25">
      <c r="D56" s="86"/>
    </row>
    <row r="57" spans="2:7" ht="15.55" x14ac:dyDescent="0.3">
      <c r="D57" s="87"/>
    </row>
    <row r="58" spans="2:7" x14ac:dyDescent="0.25"/>
    <row r="59" spans="2:7" x14ac:dyDescent="0.25">
      <c r="E59" s="53"/>
    </row>
    <row r="60" spans="2:7" x14ac:dyDescent="0.25"/>
    <row r="61" spans="2:7" x14ac:dyDescent="0.25"/>
    <row r="62" spans="2:7" x14ac:dyDescent="0.25"/>
    <row r="63" spans="2:7" x14ac:dyDescent="0.25"/>
    <row r="64" spans="2: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sheetData>
  <sheetProtection algorithmName="SHA-512" hashValue="YEjFMhcvc3ZwTH9tNfEdkpXZkSVozIbbYRvzW2B6nY0ie/6Om6unLTVGkWYJffbcd6PLO8rmhkJWbod2Q0Vnag==" saltValue="bJa66e3a5Yf0LE1fphQk9A==" spinCount="100000" sheet="1" objects="1" scenarios="1"/>
  <mergeCells count="1">
    <mergeCell ref="F30:F31"/>
  </mergeCells>
  <phoneticPr fontId="2" type="noConversion"/>
  <dataValidations disablePrompts="1" xWindow="951" yWindow="123" count="4">
    <dataValidation allowBlank="1" showInputMessage="1" showErrorMessage="1" prompt="Digite la totalidad de los ingresos recibidos en el año anterior" sqref="F5" xr:uid="{00000000-0002-0000-0100-000000000000}"/>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16 D15:E15" xr:uid="{00000000-0002-0000-0100-000001000000}"/>
    <dataValidation allowBlank="1" showInputMessage="1" showErrorMessage="1" prompt="Recuerde que estos pagos que efectue el empleador por concepto de alimentación  del trabajador  o de su conyugue co compañero (a) permanente, sus hijos o su padres son ingresos no constitutivos de renta" sqref="E32" xr:uid="{00000000-0002-0000-0100-000002000000}"/>
    <dataValidation allowBlank="1" showInputMessage="1" showErrorMessage="1" prompt="Digite el valor promedio mensual  correspondinte al descontado al trabajador en el año inmediatamente anterior_x000a_" sqref="E37:E40" xr:uid="{00000000-0002-0000-0100-000003000000}"/>
  </dataValidations>
  <pageMargins left="0.39370078740157483" right="0.19685039370078741" top="0.19685039370078741" bottom="0.19685039370078741" header="0" footer="0"/>
  <pageSetup scale="86" orientation="portrait" horizontalDpi="4294967293" verticalDpi="4294967293" r:id="rId1"/>
  <headerFooter alignWithMargins="0">
    <oddFooter>&amp;C&amp;D&amp;T&amp;R&amp;8
&amp;10www.consultorcontable.com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1:I33"/>
  <sheetViews>
    <sheetView showGridLines="0" defaultGridColor="0" colorId="23" zoomScaleNormal="100" workbookViewId="0">
      <selection activeCell="H19" sqref="H19"/>
    </sheetView>
  </sheetViews>
  <sheetFormatPr baseColWidth="10" defaultColWidth="0" defaultRowHeight="12.75" outlineLevelCol="1" x14ac:dyDescent="0.25"/>
  <cols>
    <col min="1" max="1" width="0.796875" customWidth="1"/>
    <col min="2" max="2" width="14.69921875" bestFit="1" customWidth="1"/>
    <col min="3" max="3" width="16.69921875" customWidth="1"/>
    <col min="4" max="4" width="14.19921875" customWidth="1"/>
    <col min="5" max="5" width="67.796875" customWidth="1"/>
    <col min="6" max="6" width="13.69921875" hidden="1" customWidth="1" outlineLevel="1"/>
    <col min="7" max="7" width="14.19921875" hidden="1" customWidth="1" outlineLevel="1"/>
    <col min="8" max="8" width="16.5" hidden="1" customWidth="1" outlineLevel="1"/>
    <col min="9" max="9" width="11.5" customWidth="1" collapsed="1"/>
  </cols>
  <sheetData>
    <row r="1" spans="2:8" ht="5.3" customHeight="1" x14ac:dyDescent="0.25">
      <c r="E1" s="9"/>
    </row>
    <row r="2" spans="2:8" ht="12.05" customHeight="1" x14ac:dyDescent="0.25">
      <c r="B2" s="139"/>
      <c r="C2" s="139"/>
      <c r="D2" s="139"/>
      <c r="E2" s="140"/>
    </row>
    <row r="3" spans="2:8" ht="15.8" customHeight="1" x14ac:dyDescent="0.3">
      <c r="B3" s="150"/>
      <c r="C3" s="283" t="s">
        <v>20</v>
      </c>
      <c r="D3" s="283"/>
      <c r="E3" s="283"/>
      <c r="F3" s="13"/>
    </row>
    <row r="4" spans="2:8" ht="17.350000000000001" customHeight="1" x14ac:dyDescent="0.25">
      <c r="B4" s="139"/>
      <c r="C4" s="139"/>
      <c r="D4" s="139"/>
      <c r="E4" s="140"/>
    </row>
    <row r="5" spans="2:8" ht="13.3" thickBot="1" x14ac:dyDescent="0.3"/>
    <row r="6" spans="2:8" ht="14.95" thickBot="1" x14ac:dyDescent="0.35">
      <c r="B6" s="285" t="s">
        <v>71</v>
      </c>
      <c r="C6" s="286"/>
      <c r="D6" s="286"/>
      <c r="E6" s="287"/>
    </row>
    <row r="7" spans="2:8" ht="14.95" customHeight="1" x14ac:dyDescent="0.25">
      <c r="B7" s="10"/>
      <c r="C7" s="1"/>
      <c r="D7" s="1" t="s">
        <v>52</v>
      </c>
      <c r="E7" s="1"/>
      <c r="G7" t="s">
        <v>3</v>
      </c>
      <c r="H7" s="4">
        <f>+PROC1!I61/PROC1!F15</f>
        <v>0</v>
      </c>
    </row>
    <row r="8" spans="2:8" ht="10.95" customHeight="1" x14ac:dyDescent="0.25">
      <c r="B8" s="1"/>
      <c r="C8" s="1"/>
      <c r="D8" s="1"/>
      <c r="E8" s="1"/>
    </row>
    <row r="9" spans="2:8" ht="14.3" customHeight="1" x14ac:dyDescent="0.25">
      <c r="B9" s="284" t="s">
        <v>14</v>
      </c>
      <c r="C9" s="284"/>
      <c r="D9" s="288" t="s">
        <v>17</v>
      </c>
      <c r="E9" s="284" t="s">
        <v>18</v>
      </c>
      <c r="F9" s="284" t="s">
        <v>2</v>
      </c>
      <c r="G9" s="284" t="s">
        <v>19</v>
      </c>
      <c r="H9" s="284" t="s">
        <v>3</v>
      </c>
    </row>
    <row r="10" spans="2:8" ht="14.95" customHeight="1" x14ac:dyDescent="0.25">
      <c r="B10" s="178" t="s">
        <v>15</v>
      </c>
      <c r="C10" s="178" t="s">
        <v>16</v>
      </c>
      <c r="D10" s="288"/>
      <c r="E10" s="284"/>
      <c r="F10" s="284"/>
      <c r="G10" s="284"/>
      <c r="H10" s="284"/>
    </row>
    <row r="11" spans="2:8" ht="23.3" customHeight="1" x14ac:dyDescent="0.25">
      <c r="B11" s="11" t="s">
        <v>0</v>
      </c>
      <c r="C11" s="11">
        <v>95</v>
      </c>
      <c r="D11" s="12">
        <v>0</v>
      </c>
      <c r="E11" s="176">
        <v>0</v>
      </c>
      <c r="F11" s="133"/>
      <c r="G11" s="133"/>
      <c r="H11" s="134"/>
    </row>
    <row r="12" spans="2:8" ht="13.85" x14ac:dyDescent="0.25">
      <c r="B12" s="11">
        <v>95</v>
      </c>
      <c r="C12" s="11">
        <v>150</v>
      </c>
      <c r="D12" s="12">
        <v>0.19</v>
      </c>
      <c r="E12" s="177" t="s">
        <v>65</v>
      </c>
      <c r="F12" s="133"/>
      <c r="G12" s="133" t="b">
        <f t="shared" ref="G12:G17" si="0">AND($H$7&gt;=B12,$H$7&lt;C12)</f>
        <v>0</v>
      </c>
      <c r="H12" s="134">
        <f>IF(G12=TRUE,($H$7-B12)*D12,0)</f>
        <v>0</v>
      </c>
    </row>
    <row r="13" spans="2:8" ht="27.7" x14ac:dyDescent="0.25">
      <c r="B13" s="11">
        <v>150</v>
      </c>
      <c r="C13" s="11">
        <v>360</v>
      </c>
      <c r="D13" s="12">
        <v>0.28000000000000003</v>
      </c>
      <c r="E13" s="177" t="s">
        <v>66</v>
      </c>
      <c r="F13" s="133">
        <v>10</v>
      </c>
      <c r="G13" s="133" t="b">
        <f t="shared" si="0"/>
        <v>0</v>
      </c>
      <c r="H13" s="134">
        <f>IF(G13=TRUE,($H$7-B13)*D13+F13,0)</f>
        <v>0</v>
      </c>
    </row>
    <row r="14" spans="2:8" ht="27.7" x14ac:dyDescent="0.25">
      <c r="B14" s="11">
        <v>360</v>
      </c>
      <c r="C14" s="11">
        <v>640</v>
      </c>
      <c r="D14" s="12">
        <v>0.33</v>
      </c>
      <c r="E14" s="177" t="s">
        <v>67</v>
      </c>
      <c r="F14" s="133">
        <v>69</v>
      </c>
      <c r="G14" s="133" t="b">
        <f t="shared" si="0"/>
        <v>0</v>
      </c>
      <c r="H14" s="134">
        <f>IF(G14=TRUE,($H$7-B14)*D14+F14,0)</f>
        <v>0</v>
      </c>
    </row>
    <row r="15" spans="2:8" ht="27.7" x14ac:dyDescent="0.25">
      <c r="B15" s="11">
        <v>640</v>
      </c>
      <c r="C15" s="11">
        <v>945</v>
      </c>
      <c r="D15" s="12">
        <v>0.35</v>
      </c>
      <c r="E15" s="177" t="s">
        <v>68</v>
      </c>
      <c r="F15" s="133">
        <v>162</v>
      </c>
      <c r="G15" s="133" t="b">
        <f t="shared" si="0"/>
        <v>0</v>
      </c>
      <c r="H15" s="134">
        <f>IF(G15=TRUE,($H$7-B15)*D15+F15,0)</f>
        <v>0</v>
      </c>
    </row>
    <row r="16" spans="2:8" ht="27.7" x14ac:dyDescent="0.25">
      <c r="B16" s="11">
        <v>945</v>
      </c>
      <c r="C16" s="11">
        <v>2300</v>
      </c>
      <c r="D16" s="12">
        <v>0.37</v>
      </c>
      <c r="E16" s="177" t="s">
        <v>69</v>
      </c>
      <c r="F16" s="133">
        <v>268</v>
      </c>
      <c r="G16" s="133" t="b">
        <f t="shared" si="0"/>
        <v>0</v>
      </c>
      <c r="H16" s="134">
        <f>IF(G16=TRUE,($H$7-B16)*D16+F16,0)</f>
        <v>0</v>
      </c>
    </row>
    <row r="17" spans="2:8" ht="28.25" thickBot="1" x14ac:dyDescent="0.3">
      <c r="B17" s="11">
        <v>2300</v>
      </c>
      <c r="C17" s="11" t="s">
        <v>1</v>
      </c>
      <c r="D17" s="12">
        <v>0.39</v>
      </c>
      <c r="E17" s="177" t="s">
        <v>70</v>
      </c>
      <c r="F17" s="133">
        <v>770</v>
      </c>
      <c r="G17" s="133" t="b">
        <f t="shared" si="0"/>
        <v>0</v>
      </c>
      <c r="H17" s="134">
        <f>IF(G17=TRUE,($H$7-B17)*D17+F17,0)</f>
        <v>0</v>
      </c>
    </row>
    <row r="18" spans="2:8" ht="14.4" hidden="1" thickBot="1" x14ac:dyDescent="0.3">
      <c r="B18" s="126"/>
      <c r="C18" s="127"/>
      <c r="D18" s="128"/>
      <c r="E18" s="129"/>
      <c r="F18" s="130"/>
      <c r="G18" s="131"/>
      <c r="H18" s="132"/>
    </row>
    <row r="19" spans="2:8" ht="13.3" thickBot="1" x14ac:dyDescent="0.3">
      <c r="H19" s="3">
        <f>SUM(H12:H18)</f>
        <v>0</v>
      </c>
    </row>
    <row r="20" spans="2:8" x14ac:dyDescent="0.25">
      <c r="B20" s="14" t="s">
        <v>4</v>
      </c>
      <c r="C20" s="6"/>
    </row>
    <row r="21" spans="2:8" x14ac:dyDescent="0.25">
      <c r="B21" s="6"/>
      <c r="C21" s="6"/>
    </row>
    <row r="22" spans="2:8" x14ac:dyDescent="0.25">
      <c r="B22" s="6"/>
      <c r="C22" s="6"/>
    </row>
    <row r="23" spans="2:8" x14ac:dyDescent="0.25">
      <c r="F23" s="2"/>
    </row>
    <row r="29" spans="2:8" x14ac:dyDescent="0.25">
      <c r="D29" s="7"/>
    </row>
    <row r="33" spans="3:4" x14ac:dyDescent="0.25">
      <c r="C33" s="8"/>
      <c r="D33" s="5"/>
    </row>
  </sheetData>
  <sheetProtection algorithmName="SHA-512" hashValue="NkKCQmiwhjKBlg/fPNnT0+W+jRnU/wkcwCzJ8ob83kDCf0xPCI2X0RQc9Sk9DGFWPEFZ+oyQB+X0RaN3YQNlmg==" saltValue="5kqpz8l7LPNqVOhsI8dGUA==" spinCount="100000" sheet="1" objects="1" scenarios="1"/>
  <mergeCells count="8">
    <mergeCell ref="C3:E3"/>
    <mergeCell ref="H9:H10"/>
    <mergeCell ref="F9:F10"/>
    <mergeCell ref="B9:C9"/>
    <mergeCell ref="B6:E6"/>
    <mergeCell ref="E9:E10"/>
    <mergeCell ref="D9:D10"/>
    <mergeCell ref="G9:G10"/>
  </mergeCells>
  <phoneticPr fontId="2" type="noConversion"/>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
  <sheetViews>
    <sheetView workbookViewId="0">
      <selection activeCell="G12" sqref="G12"/>
    </sheetView>
  </sheetViews>
  <sheetFormatPr baseColWidth="10" defaultColWidth="11.5" defaultRowHeight="12.75" x14ac:dyDescent="0.25"/>
  <cols>
    <col min="1" max="16384" width="11.5" style="15"/>
  </cols>
  <sheetData/>
  <sheetProtection algorithmName="SHA-512" hashValue="4CbtXIelqIzRbXqDzfvVI3sq/6p9K4A018BEi/pfbqX5EmKhCq7gIzo93eVe3U/2DmKMa+4waf7aUloFrbwivg==" saltValue="B48JSFVWuoSoNv3oGT0QXQ==" spinCount="100000" sheet="1"/>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PROC1</vt:lpstr>
      <vt:lpstr>PRINT1</vt:lpstr>
      <vt:lpstr>TABLA</vt:lpstr>
      <vt:lpstr>clave</vt:lpstr>
    </vt:vector>
  </TitlesOfParts>
  <Company>W&amp;D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 SALAZAR</dc:creator>
  <dc:description>APLICATIVO RENTA EN SALARIOS_x000d_
Derechos reservados WILLIAM DUSSAN SALAZAR 2009</dc:description>
  <cp:lastModifiedBy>William Dussan</cp:lastModifiedBy>
  <cp:lastPrinted>2021-11-17T22:20:05Z</cp:lastPrinted>
  <dcterms:created xsi:type="dcterms:W3CDTF">2008-06-25T16:51:19Z</dcterms:created>
  <dcterms:modified xsi:type="dcterms:W3CDTF">2022-01-11T17:00:19Z</dcterms:modified>
</cp:coreProperties>
</file>