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esktop\"/>
    </mc:Choice>
  </mc:AlternateContent>
  <workbookProtection workbookPassword="CAE7" lockStructure="1"/>
  <bookViews>
    <workbookView xWindow="0" yWindow="0" windowWidth="20490" windowHeight="7380" tabRatio="284" activeTab="1"/>
  </bookViews>
  <sheets>
    <sheet name="Tablas" sheetId="1" r:id="rId1"/>
    <sheet name="MENU" sheetId="3" r:id="rId2"/>
    <sheet name="Formulario" sheetId="4"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3" l="1"/>
  <c r="G37" i="3"/>
  <c r="G38" i="3"/>
  <c r="G39" i="3"/>
  <c r="G34" i="3"/>
  <c r="S2" i="1"/>
  <c r="D41" i="3" l="1"/>
  <c r="G63" i="3" s="1"/>
  <c r="AK40" i="4"/>
  <c r="AK39" i="4"/>
  <c r="D40" i="3"/>
  <c r="G40" i="3" s="1"/>
  <c r="AK21" i="4"/>
  <c r="G33" i="3" l="1"/>
  <c r="G42" i="3" s="1"/>
  <c r="G62" i="1" l="1"/>
  <c r="G59" i="1"/>
  <c r="G61" i="1"/>
  <c r="G60" i="1"/>
  <c r="D42" i="3" l="1"/>
  <c r="AK20" i="4"/>
  <c r="AK37" i="4" l="1"/>
  <c r="G57" i="3" l="1"/>
  <c r="AK34" i="4" s="1"/>
  <c r="E47" i="3"/>
  <c r="G47" i="3" s="1"/>
  <c r="O15" i="4" l="1"/>
  <c r="N53" i="4" l="1"/>
  <c r="D43" i="3"/>
  <c r="K60" i="4"/>
  <c r="G35" i="3" l="1"/>
  <c r="AK43" i="4" s="1"/>
  <c r="AK38" i="4"/>
  <c r="AK41" i="4" s="1"/>
  <c r="AK45" i="4" l="1"/>
  <c r="G58" i="3"/>
  <c r="AK23" i="4" s="1"/>
  <c r="G54" i="3"/>
  <c r="AK31" i="4" s="1"/>
  <c r="H51" i="4"/>
  <c r="AL19" i="4"/>
  <c r="S19" i="4"/>
  <c r="AJ15" i="4" l="1"/>
  <c r="AD15" i="4"/>
  <c r="X15" i="4"/>
  <c r="P15" i="4"/>
  <c r="D15" i="4"/>
  <c r="D17" i="4"/>
  <c r="AP17" i="4"/>
  <c r="E8" i="4"/>
  <c r="F8" i="3" l="1"/>
  <c r="E8" i="3"/>
  <c r="F9" i="3" l="1"/>
  <c r="G9" i="3" s="1"/>
  <c r="R3" i="1" l="1"/>
  <c r="R2" i="1"/>
  <c r="R4" i="1" l="1"/>
  <c r="R7" i="1" s="1"/>
  <c r="G56" i="3"/>
  <c r="AK33" i="4" s="1"/>
  <c r="G55" i="3"/>
  <c r="AK32" i="4" s="1"/>
  <c r="G53" i="3"/>
  <c r="AK30" i="4" s="1"/>
  <c r="G52" i="3"/>
  <c r="AK29" i="4" s="1"/>
  <c r="C33" i="3"/>
  <c r="C42" i="3"/>
  <c r="C34" i="3"/>
  <c r="AK24" i="4"/>
  <c r="L4" i="1"/>
  <c r="L2" i="1"/>
  <c r="D76" i="3"/>
  <c r="D25" i="3"/>
  <c r="D26" i="3" s="1"/>
  <c r="R8" i="1" l="1"/>
  <c r="R52" i="1"/>
  <c r="AK22" i="4"/>
  <c r="C38" i="3"/>
  <c r="H38" i="3" s="1"/>
  <c r="C37" i="3"/>
  <c r="H37" i="3" s="1"/>
  <c r="C36" i="3"/>
  <c r="C39" i="3"/>
  <c r="H39" i="3" s="1"/>
  <c r="R26" i="1"/>
  <c r="R37" i="1"/>
  <c r="R50" i="1"/>
  <c r="R15" i="1"/>
  <c r="R27" i="1"/>
  <c r="K35" i="1"/>
  <c r="P37" i="1"/>
  <c r="S37" i="1" s="1"/>
  <c r="P26" i="1"/>
  <c r="P15" i="1"/>
  <c r="P38" i="1"/>
  <c r="S38" i="1" s="1"/>
  <c r="P27" i="1"/>
  <c r="P16" i="1"/>
  <c r="P35" i="1"/>
  <c r="S35" i="1" s="1"/>
  <c r="P24" i="1"/>
  <c r="P13" i="1"/>
  <c r="P36" i="1"/>
  <c r="S36" i="1" s="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R25" i="1" l="1"/>
  <c r="S25" i="1" s="1"/>
  <c r="R35" i="1"/>
  <c r="R14" i="1"/>
  <c r="R13" i="1"/>
  <c r="R16" i="1"/>
  <c r="R49" i="1"/>
  <c r="S49" i="1" s="1"/>
  <c r="R38" i="1"/>
  <c r="R24" i="1"/>
  <c r="S24" i="1" s="1"/>
  <c r="R51" i="1"/>
  <c r="R36" i="1"/>
  <c r="E50" i="3"/>
  <c r="G50" i="3" s="1"/>
  <c r="AK27" i="4" s="1"/>
  <c r="S26" i="1"/>
  <c r="S27" i="1"/>
  <c r="S52" i="1"/>
  <c r="S50" i="1"/>
  <c r="S13" i="1"/>
  <c r="S14" i="1"/>
  <c r="S15" i="1"/>
  <c r="S16" i="1"/>
  <c r="E49" i="3"/>
  <c r="G49" i="3" s="1"/>
  <c r="AK26" i="4" s="1"/>
  <c r="E51" i="3"/>
  <c r="G51" i="3" s="1"/>
  <c r="AK28" i="4" s="1"/>
  <c r="E48" i="3"/>
  <c r="G48" i="3" l="1"/>
  <c r="AK25" i="4" s="1"/>
  <c r="AK35" i="4" s="1"/>
  <c r="AS26" i="4"/>
  <c r="C52" i="1"/>
  <c r="C51" i="1"/>
  <c r="C50" i="1"/>
  <c r="C38" i="1"/>
  <c r="C37" i="1"/>
  <c r="C36" i="1"/>
  <c r="C27" i="1"/>
  <c r="C26" i="1"/>
  <c r="C25" i="1"/>
  <c r="C16" i="1"/>
  <c r="C15" i="1"/>
  <c r="C14" i="1"/>
  <c r="G59" i="3" l="1"/>
  <c r="G61" i="3" l="1"/>
  <c r="N6" i="1" s="1"/>
  <c r="S7" i="1" l="1"/>
  <c r="M6" i="1"/>
  <c r="S8" i="1" l="1"/>
  <c r="M7" i="1" l="1"/>
  <c r="M35" i="1" s="1"/>
  <c r="N35" i="1" s="1"/>
  <c r="M25" i="1" l="1"/>
  <c r="N25" i="1" s="1"/>
  <c r="M38" i="1"/>
  <c r="N38" i="1" s="1"/>
  <c r="M50" i="1"/>
  <c r="N50" i="1" s="1"/>
  <c r="M51" i="1"/>
  <c r="N51" i="1" s="1"/>
  <c r="S51" i="1" s="1"/>
  <c r="S57" i="1" s="1"/>
  <c r="M52" i="1"/>
  <c r="N52" i="1" s="1"/>
  <c r="M16" i="1"/>
  <c r="N16" i="1" s="1"/>
  <c r="AK36" i="4"/>
  <c r="N7" i="1"/>
  <c r="M27" i="1"/>
  <c r="N27" i="1" s="1"/>
  <c r="M24" i="1"/>
  <c r="N24" i="1" s="1"/>
  <c r="M26" i="1"/>
  <c r="N26" i="1" s="1"/>
  <c r="M37" i="1"/>
  <c r="N37" i="1" s="1"/>
  <c r="M49" i="1"/>
  <c r="N49" i="1" s="1"/>
  <c r="M14" i="1"/>
  <c r="N14" i="1" s="1"/>
  <c r="M15" i="1"/>
  <c r="N15" i="1" s="1"/>
  <c r="M36" i="1"/>
  <c r="N36" i="1" s="1"/>
  <c r="M13" i="1"/>
  <c r="N13" i="1" s="1"/>
  <c r="N57" i="1" l="1"/>
  <c r="G62" i="3" s="1"/>
  <c r="AK42" i="4" s="1"/>
  <c r="AK44" i="4" s="1"/>
  <c r="AK46" i="4" s="1"/>
  <c r="AK48" i="4" s="1"/>
  <c r="AI52" i="4" s="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comments2.xml><?xml version="1.0" encoding="utf-8"?>
<comments xmlns="http://schemas.openxmlformats.org/spreadsheetml/2006/main">
  <authors>
    <author>Lenovo</author>
  </authors>
  <commentList>
    <comment ref="B48" authorId="0" shapeId="0">
      <text>
        <r>
          <rPr>
            <sz val="9"/>
            <color indexed="81"/>
            <rFont val="Tahoma"/>
            <family val="2"/>
          </rPr>
          <t xml:space="preserve">
2. El valor patrimonial neto de las acciones, cuotas o partes de interés en sociedades nacionales poseídas directamente o a través de fiducias mercantiles o fondos de inversión colectiva, fondos de pensiones voluntarias, seguros de pensiones voluntarias o seguros de vida individual determinado conforme a las siguientes reglas: En el caso de acciones, cuotas o partes de interés de sociedades nacionales, poseídas a través de fiducias mercantiles o fondos de inversión colectiva, fondos de pensiones voluntarias, seguros de pensiones voluntarias o seguros de vida individual el valor patrimonial neto a excluir será el equivalente al porcentaje que dichas acciones, cuotas o partes de interés tengan en el total del patrimonio bruto del patrimonio autónomo o del fondo de inversión colectiva, del fondo de pensiones voluntarias, de la entidad aseguradora de vida, según sea el caso, en proporción a la participación del contribuyente.</t>
        </r>
      </text>
    </comment>
    <comment ref="B53"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4"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6" authorId="0" shapeId="0">
      <text>
        <r>
          <rPr>
            <sz val="9"/>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t>
        </r>
      </text>
    </comment>
  </commentList>
</comments>
</file>

<file path=xl/sharedStrings.xml><?xml version="1.0" encoding="utf-8"?>
<sst xmlns="http://schemas.openxmlformats.org/spreadsheetml/2006/main" count="267" uniqueCount="177">
  <si>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</si>
  <si>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</si>
  <si>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</si>
  <si>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</si>
  <si>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</si>
  <si>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</si>
  <si>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</si>
  <si>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</si>
  <si>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</si>
  <si>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</si>
  <si>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</si>
  <si>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</si>
  <si>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</si>
  <si>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</si>
  <si>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</si>
  <si>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</si>
  <si>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</si>
  <si>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</si>
  <si>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</si>
  <si>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</si>
  <si>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</si>
  <si>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</si>
  <si>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</si>
  <si>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</si>
  <si>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</si>
  <si>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</si>
  <si>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gravable)*0,125%</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</si>
  <si>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</si>
  <si>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</si>
  <si>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</si>
  <si>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</si>
  <si>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</si>
  <si>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</si>
  <si>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</si>
  <si>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</si>
  <si>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</si>
  <si>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</si>
  <si>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</si>
  <si>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</si>
  <si>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RAZON SOCIAL</t>
  </si>
  <si>
    <t>NIT</t>
  </si>
  <si>
    <t xml:space="preserve"> </t>
  </si>
  <si>
    <t>SEGUNDO NOMBRE</t>
  </si>
  <si>
    <t>PRIMER APELLIDO</t>
  </si>
  <si>
    <t>SEGUNDO APELLIDO</t>
  </si>
  <si>
    <t>DV</t>
  </si>
  <si>
    <t>CODIGO DE LA DIRECCION SECCIONAL</t>
  </si>
  <si>
    <t>DATOS DE QUIENES FIRMAN COMO REPRESENTANTES DEL DECLARANTE</t>
  </si>
  <si>
    <t xml:space="preserve">NIT DEL REPRESENTANTE LEGAL </t>
  </si>
  <si>
    <t xml:space="preserve">Primer Apellido  </t>
  </si>
  <si>
    <t xml:space="preserve">Segundo Apellido  </t>
  </si>
  <si>
    <t xml:space="preserve">Primer Nombre  </t>
  </si>
  <si>
    <t xml:space="preserve">Otros Nombres  </t>
  </si>
  <si>
    <t>Código de representación legal</t>
  </si>
  <si>
    <t>NIT DEL CONTADOR Ó REVISOR FISCAL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</si>
  <si>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</si>
  <si>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</si>
  <si>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</si>
  <si>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</si>
  <si>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</si>
  <si>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</si>
  <si>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</si>
  <si>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</si>
  <si>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</si>
  <si>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</si>
  <si>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1. Las primeras 12.200 UVT del valor patrimonial de la casa o apartamento de habitación (Sólo para P. Naturales)</t>
  </si>
  <si>
    <t>2. El valor patrimonial neto de las acciones, cuotas o partes de intereses  en sociedades nacionales poseidas directamente o indirectamente…Leer comentario……</t>
  </si>
  <si>
    <t>% DE INFLACIÓN CERTIFICADA POR EL DANE AÑO ANTERIOR AL DECLARADO</t>
  </si>
  <si>
    <t>BASE GRAVABLE</t>
  </si>
  <si>
    <t>TOTAL EXCLUSIONES</t>
  </si>
  <si>
    <t>IMPUESTO A LA RIQUEZA</t>
  </si>
  <si>
    <t>BASE FIJA 2015</t>
  </si>
  <si>
    <t>INFLACION 25%</t>
  </si>
  <si>
    <t>VALOR VARIABLE</t>
  </si>
  <si>
    <t>BASE GRAVABLE &gt;</t>
  </si>
  <si>
    <t>BASE GRAVABLE &lt;</t>
  </si>
  <si>
    <t>BASE GRAVABLE AÑO</t>
  </si>
  <si>
    <t>BASE GRAVABLE FIJA</t>
  </si>
  <si>
    <t>NO SE USÓ</t>
  </si>
  <si>
    <t>1. Año</t>
  </si>
  <si>
    <t xml:space="preserve">                                                                                                                                                                                                        </t>
  </si>
  <si>
    <t>4. N. de Formulario</t>
  </si>
  <si>
    <t>COLOMBIA</t>
  </si>
  <si>
    <t>UN COMPROMISO QUE NO PODEMOS EVADIR</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</si>
  <si>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</si>
  <si>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</si>
  <si>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</si>
  <si>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</si>
  <si>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</si>
  <si>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</si>
  <si>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</si>
  <si>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</si>
  <si>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</si>
  <si>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</si>
  <si>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</si>
  <si>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Pagos</t>
  </si>
  <si>
    <t>981. Cód Representación</t>
  </si>
  <si>
    <t>997. Espacio exclusico  para el sello de la entidad recaudadora</t>
  </si>
  <si>
    <t>Firma del declarante o de quien lo representa:</t>
  </si>
  <si>
    <r>
      <t xml:space="preserve">980. Pago total $
</t>
    </r>
    <r>
      <rPr>
        <sz val="10"/>
        <rFont val="Arial"/>
        <family val="2"/>
      </rPr>
      <t>(Sume 38 a 40)</t>
    </r>
  </si>
  <si>
    <t>982.  Código Contador o Revisor Fiscal</t>
  </si>
  <si>
    <t>Firma de contador o revisor Fiscal</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</si>
  <si>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</si>
  <si>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</si>
  <si>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</si>
  <si>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</si>
  <si>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</si>
  <si>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</si>
  <si>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</si>
  <si>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</si>
  <si>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t>DHVG CONSULTING SAS</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</si>
  <si>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</si>
  <si>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</si>
  <si>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</si>
  <si>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27. Extranjero con menos de cinco años de residencia en el pais marque "x"</t>
  </si>
  <si>
    <t>28. Es beneficiario de un convenio para evitar la doble imposición (marque "x")</t>
  </si>
  <si>
    <t>Extranjero con menos de cinco años de residencia en el pais marque "x"</t>
  </si>
  <si>
    <t>Es beneficiario de un convenio para evitar la doble imposición (marque "x")</t>
  </si>
  <si>
    <t>Impuesto a la riqueza</t>
  </si>
  <si>
    <t>Impuesto a la Riqueza</t>
  </si>
  <si>
    <t>Patrimonio Liquido  (29-30)</t>
  </si>
  <si>
    <t>Exclusiones (art. 295-2 del ET y convenios)</t>
  </si>
  <si>
    <t xml:space="preserve"> Valor patrimonial de la casa o apartamento de habitación (sólo personas naturales, las primeras 12.200 UVT)</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</si>
  <si>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</si>
  <si>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</si>
  <si>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</si>
  <si>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</si>
  <si>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</si>
  <si>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</si>
  <si>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</si>
  <si>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</si>
  <si>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Total Exclusiones  (sume 32-42)</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</si>
  <si>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</si>
  <si>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</si>
  <si>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</si>
  <si>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</si>
  <si>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</si>
  <si>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</si>
  <si>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Impuesto de normalización tributaria</t>
  </si>
  <si>
    <t>Servicios Informaticos Electrónicos - Más formas de servirle!</t>
  </si>
  <si>
    <t>994 Con salvedades</t>
  </si>
  <si>
    <t>DECLARACION Y PAGO IMPUESTO A LA RIQUEZA Y COMPLEMENTARIO DE NORMALIZACION TRIBUTARIA</t>
  </si>
  <si>
    <t>3. El valor patrimonial neto de los bienes inmuebles de beneficio y uso público de las empresas públicas de transporte masivo de pasajeros.</t>
  </si>
  <si>
    <t>4. Valor patrimonial neto de los bancos de tierras que posean las empresas públicas territoriales destinados a vivienda prioritaria</t>
  </si>
  <si>
    <t>5. El valor patrimonial neto de los activos fijos inmuebles adquiridos y/o destinados al control y mejoramiento del medio ambiente por las empresas públicas de acueducto y alcantarillado.</t>
  </si>
  <si>
    <t>6. El valor de la reserva técnica de Fogafín y Fogacoop.</t>
  </si>
  <si>
    <t>7. Respecto de los contribuyentes de que tratan los numerales 4 y 5 del artículo 292-2 del Estatuto Tributario que sean entidades financieras del exterior el valor de las operaciones activas de crédito realizadas con residentes fiscales colombianos o sociedades nacionales; así como los rendimientos asociados a los mismos.</t>
  </si>
  <si>
    <t>8. Respecto de los contribuyentes de que tratan los numerales 4 y 5 del artículo 292-2 del Estatuto Tributario, el valor de las operaciones de leasing internacional así como los rendimientos financieros que de ellas se deriven, cuyos objetos sean activos localizados en el territorio nacional.</t>
  </si>
  <si>
    <t xml:space="preserve">9. En el caso de los extranjeros con residencia en el país por un término inferior a cinco (5) años, el valor total de su patrimonio líquido localizado en el exterior.
</t>
  </si>
  <si>
    <t xml:space="preserve">10.  Los contribuyentes a que se refiere el numeral 4 del artículo 19 de este Estatuto, pueden excluir de su base el valor patrimonial de los aportes sociales realizados por sus asociados.
</t>
  </si>
  <si>
    <t>Pasivos inexistentes en el exterior</t>
  </si>
  <si>
    <t>Valor neto de activos omitidos o pasivos inexistentes</t>
  </si>
  <si>
    <t>TOTAL OMITIDOS O PESIVOS INEXISTENTES</t>
  </si>
  <si>
    <t>Descuentos tributarios por convenios internacionaels</t>
  </si>
  <si>
    <t>DESCUENTOS TRIBUTARIOS POR CONVENIOS INTERNACIONALES</t>
  </si>
  <si>
    <t>Pasivos inexistentes en el pais</t>
  </si>
  <si>
    <t>Patrimonio Bruto (Incluidos los activos omitidos en años anteriores normalizados)</t>
  </si>
  <si>
    <t>PRIMER NOMBRE (Para personas naturales)</t>
  </si>
  <si>
    <t>Pasivos (excluidos los pasivos inexistentes en años anteriores normalizados)</t>
  </si>
  <si>
    <t xml:space="preserve">Patrimonio líquido susceptible de ser excluido en virtud de convenios internacionales </t>
  </si>
  <si>
    <t>58. Número de Identificación del signatario</t>
  </si>
  <si>
    <t>59. DV</t>
  </si>
  <si>
    <t>Patrimonio líquido no vinculado a las actividades sobre las cuales tributan como contribuyente del impuesto de renta y complementario (Art. 19-2 ET)</t>
  </si>
  <si>
    <t xml:space="preserve">12. Patrimonio liquido susceptible de ser excluido en virtud de convenios internacionales </t>
  </si>
  <si>
    <t>11. Patrimonio líquido no vinculado a las actividades sobre las cuales tributan como contribuyente del impuesto de renta y complementario (Art. 19-2 ET)</t>
  </si>
  <si>
    <t>Base gravable para el impuesto a la riqueza (31-44)</t>
  </si>
  <si>
    <t>Base gravable para el impuesto ade normalización (sume 45 a 49)</t>
  </si>
  <si>
    <t>Analizar cuando es del año 2016 en adelante. Ya que en patrimonio y deudas debe estar el valor de 2015 ajustado con la inflación y no los datos del año.  Analizar esto ya que no lo engo asi.</t>
  </si>
  <si>
    <t>BASE GRAVABLE CALCULADA A 1 DE ENERO DEL AÑO GRAVABLE 2015 (Renglon 45)</t>
  </si>
  <si>
    <t>(L4=2016;M6;SI((M6&gt;R7);S7;S8))</t>
  </si>
  <si>
    <t>Derechos Reservados 2016</t>
  </si>
  <si>
    <t>Impuesto neto a la riqueza (51-52)</t>
  </si>
  <si>
    <t>Total Impuesto a la riqueza y de normalización tributaria (53+54)</t>
  </si>
  <si>
    <t>Total saldo a pagar (55 + 56)</t>
  </si>
  <si>
    <t>ANEXO LIBRE PARA EL USUARIO  POR SI QUIERE TENER LA RELACIÓN DE LOS BIENES QUE VA A DECLARAR, IGUAL EL TOTAL LO DEBE DIGITAR EN LA CELDA D33 DE LA HOJA MENU</t>
  </si>
  <si>
    <t>DIGITACION (Información enero 1 de  2016)</t>
  </si>
  <si>
    <t>Digite aquí la base gravable de la declaración del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</si>
</sst>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_-;\-* #,##0_-;_-* &quot;-&quot;??_-;_-@_-"/>
    <numFmt numFmtId="166" formatCode="0.000%"/>
    <numFmt numFmtId="167" formatCode="_(* #,##0_);_(* \(#,##0\);_(* &quot;-&quot;??_);_(@_)"/>
    <numFmt numFmtId="168" formatCode="0.0%"/>
    <numFmt numFmtId="169" formatCode="0.00000%"/>
    <numFmt numFmtId="170" formatCode="_-* #,##0.0_-;\-* #,##0.0_-;_-* &quot;-&quot;??_-;_-@_-"/>
  </numFmts>
  <fonts count="68"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sz val="12"/>
      <color theme="1"/>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sz val="10"/>
      <color indexed="17"/>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cellStyleXfs>
  <cellXfs count="442">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166" fontId="4" fillId="2" borderId="6" xfId="2"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0" fontId="0" fillId="2" borderId="1" xfId="0" applyFill="1" applyBorder="1" applyAlignment="1" applyProtection="1">
      <alignment horizontal="center"/>
      <protection locked="0"/>
    </xf>
    <xf numFmtId="167" fontId="11" fillId="2" borderId="1" xfId="1" applyNumberFormat="1" applyFont="1" applyFill="1" applyBorder="1" applyAlignment="1" applyProtection="1">
      <alignment horizontal="right"/>
      <protection locked="0"/>
    </xf>
    <xf numFmtId="167"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8"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7" fontId="11" fillId="2" borderId="0" xfId="1" applyNumberFormat="1" applyFont="1" applyFill="1"/>
    <xf numFmtId="43" fontId="0" fillId="2" borderId="0" xfId="0" applyNumberFormat="1" applyFill="1"/>
    <xf numFmtId="3" fontId="15" fillId="2" borderId="0" xfId="0" applyNumberFormat="1" applyFont="1" applyFill="1" applyBorder="1" applyAlignment="1">
      <alignment horizontal="left" vertical="top" wrapText="1"/>
    </xf>
    <xf numFmtId="167" fontId="10" fillId="5" borderId="1" xfId="1" applyNumberFormat="1" applyFont="1" applyFill="1" applyBorder="1"/>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7"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8" fontId="11" fillId="3" borderId="0" xfId="2" applyNumberFormat="1" applyFont="1" applyFill="1"/>
    <xf numFmtId="167" fontId="11" fillId="3" borderId="1" xfId="1" applyNumberFormat="1" applyFont="1" applyFill="1" applyBorder="1"/>
    <xf numFmtId="167" fontId="10" fillId="3" borderId="1" xfId="1" applyNumberFormat="1" applyFont="1" applyFill="1" applyBorder="1"/>
    <xf numFmtId="167"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7" fontId="11" fillId="6" borderId="1" xfId="1" applyNumberFormat="1" applyFont="1" applyFill="1" applyBorder="1"/>
    <xf numFmtId="167" fontId="19" fillId="5" borderId="1" xfId="0" applyNumberFormat="1" applyFont="1" applyFill="1" applyBorder="1"/>
    <xf numFmtId="167"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8" fontId="18" fillId="2" borderId="0" xfId="2" applyNumberFormat="1" applyFont="1" applyFill="1" applyBorder="1" applyAlignment="1">
      <alignment horizontal="right"/>
    </xf>
    <xf numFmtId="167" fontId="14" fillId="2" borderId="1" xfId="1" applyNumberFormat="1" applyFont="1" applyFill="1" applyBorder="1" applyProtection="1">
      <protection locked="0"/>
    </xf>
    <xf numFmtId="167" fontId="14" fillId="3" borderId="1" xfId="1" applyNumberFormat="1" applyFont="1" applyFill="1" applyBorder="1"/>
    <xf numFmtId="167" fontId="23" fillId="5" borderId="1" xfId="0" applyNumberFormat="1" applyFont="1" applyFill="1" applyBorder="1"/>
    <xf numFmtId="167"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9"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2" fillId="13" borderId="23" xfId="0" applyFont="1" applyFill="1" applyBorder="1" applyAlignment="1" applyProtection="1">
      <alignment vertical="center" wrapText="1"/>
    </xf>
    <xf numFmtId="0" fontId="36" fillId="13" borderId="26" xfId="0" applyFont="1" applyFill="1" applyBorder="1" applyAlignment="1" applyProtection="1">
      <alignment vertical="center" wrapText="1"/>
    </xf>
    <xf numFmtId="0" fontId="32" fillId="13" borderId="0"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3" fontId="33" fillId="2" borderId="0" xfId="0" applyNumberFormat="1" applyFont="1" applyFill="1" applyBorder="1" applyAlignment="1" applyProtection="1">
      <alignment horizontal="left" vertical="top" wrapText="1"/>
    </xf>
    <xf numFmtId="0" fontId="33" fillId="2" borderId="0" xfId="0" applyFont="1" applyFill="1" applyBorder="1"/>
    <xf numFmtId="0" fontId="33" fillId="2" borderId="28" xfId="0" applyFont="1" applyFill="1" applyBorder="1"/>
    <xf numFmtId="3" fontId="37" fillId="12" borderId="0" xfId="0" applyNumberFormat="1" applyFont="1" applyFill="1" applyBorder="1" applyAlignment="1" applyProtection="1">
      <alignment vertical="top" wrapText="1"/>
    </xf>
    <xf numFmtId="0" fontId="32" fillId="12" borderId="23" xfId="0" applyFont="1" applyFill="1" applyBorder="1" applyAlignment="1" applyProtection="1">
      <alignment vertical="center" wrapText="1"/>
    </xf>
    <xf numFmtId="0" fontId="32"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9" fillId="12" borderId="0" xfId="0" applyFont="1" applyFill="1" applyBorder="1" applyAlignment="1" applyProtection="1">
      <alignment vertical="center" wrapText="1"/>
    </xf>
    <xf numFmtId="0" fontId="32" fillId="12" borderId="27" xfId="0" applyFont="1" applyFill="1" applyBorder="1" applyAlignment="1" applyProtection="1">
      <alignment vertical="center" wrapText="1"/>
    </xf>
    <xf numFmtId="0" fontId="38" fillId="12" borderId="0" xfId="0" applyFont="1" applyFill="1" applyBorder="1" applyAlignment="1" applyProtection="1">
      <alignment horizontal="right" vertical="center" wrapText="1"/>
    </xf>
    <xf numFmtId="0" fontId="38" fillId="14" borderId="0" xfId="0" applyFont="1" applyFill="1" applyBorder="1" applyAlignment="1" applyProtection="1">
      <alignment horizontal="right" vertical="center" wrapText="1"/>
    </xf>
    <xf numFmtId="0" fontId="40" fillId="12" borderId="0" xfId="0" applyFont="1" applyFill="1" applyBorder="1" applyAlignment="1" applyProtection="1">
      <alignment horizontal="right" vertical="center" wrapText="1"/>
    </xf>
    <xf numFmtId="0" fontId="42" fillId="13" borderId="31" xfId="0" applyFont="1" applyFill="1" applyBorder="1" applyAlignment="1" applyProtection="1">
      <alignment vertical="center" wrapText="1"/>
    </xf>
    <xf numFmtId="3" fontId="44"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5"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2"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2" fillId="12" borderId="1"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7" fillId="16" borderId="0" xfId="0" applyFont="1" applyFill="1" applyBorder="1" applyAlignment="1" applyProtection="1">
      <alignment vertical="top" wrapText="1"/>
    </xf>
    <xf numFmtId="0" fontId="41" fillId="2" borderId="53"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33" fillId="19" borderId="39"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33"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6" borderId="34" xfId="0" applyFont="1" applyFill="1" applyBorder="1" applyAlignment="1" applyProtection="1">
      <alignment horizontal="center" vertical="top" wrapText="1"/>
    </xf>
    <xf numFmtId="0" fontId="33"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3" fillId="2" borderId="0" xfId="0" applyFont="1" applyFill="1"/>
    <xf numFmtId="164"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0" fontId="0" fillId="21" borderId="0" xfId="0" applyFill="1"/>
    <xf numFmtId="0" fontId="6" fillId="21" borderId="0" xfId="0" applyFont="1" applyFill="1"/>
    <xf numFmtId="168" fontId="0" fillId="2" borderId="1" xfId="0" applyNumberFormat="1" applyFill="1" applyBorder="1"/>
    <xf numFmtId="0" fontId="52" fillId="2" borderId="0" xfId="3" applyFill="1" applyAlignment="1">
      <alignment horizontal="right"/>
    </xf>
    <xf numFmtId="0" fontId="0" fillId="2" borderId="0" xfId="0" applyFill="1" applyAlignment="1">
      <alignment horizontal="right"/>
    </xf>
    <xf numFmtId="0" fontId="54" fillId="22" borderId="1" xfId="0" applyFont="1" applyFill="1" applyBorder="1" applyAlignment="1">
      <alignment horizontal="center"/>
    </xf>
    <xf numFmtId="167" fontId="14" fillId="5" borderId="1" xfId="1" applyNumberFormat="1" applyFont="1" applyFill="1" applyBorder="1" applyProtection="1"/>
    <xf numFmtId="167" fontId="10" fillId="3" borderId="3" xfId="1" applyNumberFormat="1" applyFont="1" applyFill="1" applyBorder="1"/>
    <xf numFmtId="167" fontId="10" fillId="5" borderId="5" xfId="1" applyNumberFormat="1" applyFont="1" applyFill="1" applyBorder="1"/>
    <xf numFmtId="167" fontId="17" fillId="5" borderId="11" xfId="1" applyNumberFormat="1" applyFont="1" applyFill="1" applyBorder="1"/>
    <xf numFmtId="167"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7"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7"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4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6" fillId="0" borderId="39" xfId="0" applyFont="1" applyFill="1" applyBorder="1" applyAlignment="1" applyProtection="1">
      <alignment horizontal="center" vertical="center" wrapText="1"/>
    </xf>
    <xf numFmtId="0" fontId="46" fillId="2" borderId="39" xfId="0" applyFont="1" applyFill="1" applyBorder="1" applyAlignment="1" applyProtection="1">
      <alignment horizontal="center" vertical="center" wrapText="1"/>
    </xf>
    <xf numFmtId="0" fontId="42" fillId="12" borderId="61" xfId="0" applyFont="1" applyFill="1" applyBorder="1" applyAlignment="1" applyProtection="1">
      <alignment horizontal="left" vertical="center" wrapText="1"/>
    </xf>
    <xf numFmtId="0" fontId="42" fillId="23" borderId="61" xfId="0" applyFont="1" applyFill="1" applyBorder="1" applyAlignment="1" applyProtection="1">
      <alignment horizontal="left" vertical="center" wrapText="1"/>
    </xf>
    <xf numFmtId="0" fontId="42" fillId="23" borderId="41" xfId="0" applyFont="1" applyFill="1" applyBorder="1" applyAlignment="1" applyProtection="1">
      <alignment horizontal="left" vertical="center" wrapText="1"/>
    </xf>
    <xf numFmtId="0" fontId="33" fillId="19" borderId="39" xfId="0" applyFont="1" applyFill="1" applyBorder="1" applyAlignment="1" applyProtection="1">
      <alignment horizontal="center" vertical="top" wrapText="1"/>
    </xf>
    <xf numFmtId="0" fontId="47" fillId="24" borderId="0" xfId="0" applyFont="1" applyFill="1" applyBorder="1" applyAlignment="1" applyProtection="1">
      <alignment horizontal="center" vertical="center" wrapText="1"/>
    </xf>
    <xf numFmtId="0" fontId="47" fillId="24" borderId="33" xfId="0" applyFont="1" applyFill="1" applyBorder="1" applyAlignment="1" applyProtection="1">
      <alignment horizontal="center" vertical="center" wrapText="1"/>
    </xf>
    <xf numFmtId="0" fontId="47"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7" fontId="11" fillId="2" borderId="3" xfId="1" applyNumberFormat="1" applyFont="1" applyFill="1" applyBorder="1" applyProtection="1">
      <protection locked="0"/>
    </xf>
    <xf numFmtId="167" fontId="11" fillId="5" borderId="3" xfId="1" applyNumberFormat="1" applyFont="1" applyFill="1" applyBorder="1" applyProtection="1"/>
    <xf numFmtId="0" fontId="0" fillId="6" borderId="1" xfId="0" applyFill="1" applyBorder="1"/>
    <xf numFmtId="167" fontId="11" fillId="6" borderId="3" xfId="1" applyNumberFormat="1" applyFont="1" applyFill="1" applyBorder="1" applyProtection="1"/>
    <xf numFmtId="167" fontId="14" fillId="2" borderId="3" xfId="1" applyNumberFormat="1" applyFont="1" applyFill="1" applyBorder="1" applyProtection="1">
      <protection locked="0"/>
    </xf>
    <xf numFmtId="0" fontId="61" fillId="5" borderId="1" xfId="0" applyFont="1" applyFill="1" applyBorder="1"/>
    <xf numFmtId="0" fontId="62" fillId="5" borderId="1" xfId="0" applyFont="1" applyFill="1" applyBorder="1"/>
    <xf numFmtId="167"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2" fillId="0" borderId="1" xfId="0" applyFont="1" applyFill="1" applyBorder="1" applyAlignment="1" applyProtection="1">
      <alignment horizontal="center" vertical="center" wrapText="1"/>
    </xf>
    <xf numFmtId="0" fontId="42" fillId="0" borderId="44" xfId="0" applyFont="1" applyFill="1" applyBorder="1" applyAlignment="1" applyProtection="1">
      <alignment horizontal="center" vertical="center" wrapText="1"/>
    </xf>
    <xf numFmtId="0" fontId="42" fillId="0" borderId="49"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5" borderId="12" xfId="0" applyFont="1" applyFill="1" applyBorder="1" applyAlignment="1" applyProtection="1">
      <alignment horizontal="center" vertical="center" wrapText="1"/>
    </xf>
    <xf numFmtId="0" fontId="46" fillId="25" borderId="12" xfId="0" applyFont="1" applyFill="1" applyBorder="1" applyAlignment="1" applyProtection="1">
      <alignment horizontal="center" vertical="center" wrapText="1"/>
    </xf>
    <xf numFmtId="0" fontId="46" fillId="25" borderId="49" xfId="0" applyFont="1" applyFill="1" applyBorder="1" applyAlignment="1" applyProtection="1">
      <alignment horizontal="center" vertical="center" wrapText="1"/>
    </xf>
    <xf numFmtId="0" fontId="42" fillId="25" borderId="44"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63" fillId="2" borderId="0" xfId="0" applyFont="1" applyFill="1" applyAlignment="1">
      <alignment wrapText="1"/>
    </xf>
    <xf numFmtId="165" fontId="0" fillId="0" borderId="0" xfId="1" applyNumberFormat="1" applyFont="1"/>
    <xf numFmtId="165" fontId="66" fillId="20" borderId="0" xfId="1" applyNumberFormat="1" applyFont="1" applyFill="1"/>
    <xf numFmtId="0" fontId="66" fillId="20" borderId="0" xfId="0" applyFont="1" applyFill="1"/>
    <xf numFmtId="165" fontId="66" fillId="20" borderId="1" xfId="1" applyNumberFormat="1" applyFont="1" applyFill="1" applyBorder="1" applyAlignment="1">
      <alignment horizontal="center"/>
    </xf>
    <xf numFmtId="165" fontId="66" fillId="20" borderId="1" xfId="1" applyNumberFormat="1" applyFont="1" applyFill="1" applyBorder="1"/>
    <xf numFmtId="165" fontId="67" fillId="20" borderId="1" xfId="1" applyNumberFormat="1" applyFont="1" applyFill="1" applyBorder="1" applyProtection="1">
      <protection hidden="1"/>
    </xf>
    <xf numFmtId="165" fontId="66" fillId="20"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7" fontId="0" fillId="2" borderId="0" xfId="0" applyNumberFormat="1" applyFill="1" applyProtection="1">
      <protection hidden="1"/>
    </xf>
    <xf numFmtId="167" fontId="10" fillId="3" borderId="1" xfId="0" applyNumberFormat="1" applyFont="1" applyFill="1" applyBorder="1"/>
    <xf numFmtId="165" fontId="27" fillId="2" borderId="0" xfId="1" applyNumberFormat="1" applyFont="1" applyFill="1" applyAlignment="1" applyProtection="1">
      <alignment vertical="center" wrapText="1"/>
    </xf>
    <xf numFmtId="0" fontId="1" fillId="2" borderId="1" xfId="0" applyFont="1" applyFill="1" applyBorder="1" applyAlignment="1">
      <alignment horizontal="center"/>
    </xf>
    <xf numFmtId="0" fontId="0" fillId="3" borderId="0" xfId="0" applyFill="1" applyAlignment="1">
      <alignment horizontal="center" textRotation="18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168" fontId="11" fillId="2" borderId="1" xfId="2" applyNumberFormat="1" applyFont="1" applyFill="1" applyBorder="1" applyProtection="1">
      <protection locked="0"/>
    </xf>
    <xf numFmtId="167" fontId="11" fillId="2" borderId="1" xfId="1" applyNumberFormat="1" applyFont="1" applyFill="1" applyBorder="1" applyProtection="1">
      <protection locked="0"/>
    </xf>
    <xf numFmtId="0" fontId="12" fillId="6" borderId="1" xfId="0" applyFont="1" applyFill="1" applyBorder="1" applyProtection="1"/>
    <xf numFmtId="0" fontId="12" fillId="6" borderId="1" xfId="0" applyFont="1" applyFill="1" applyBorder="1" applyProtection="1">
      <protection locked="0"/>
    </xf>
    <xf numFmtId="0" fontId="12" fillId="5" borderId="1" xfId="0" applyFont="1" applyFill="1" applyBorder="1" applyProtection="1">
      <protection locked="0"/>
    </xf>
    <xf numFmtId="0" fontId="0" fillId="5" borderId="2" xfId="0" applyFill="1" applyBorder="1"/>
    <xf numFmtId="0" fontId="0" fillId="5" borderId="3" xfId="0" applyFill="1" applyBorder="1"/>
    <xf numFmtId="0" fontId="0" fillId="5" borderId="2" xfId="0" applyFill="1" applyBorder="1" applyAlignment="1">
      <alignment horizontal="left"/>
    </xf>
    <xf numFmtId="0" fontId="0" fillId="5" borderId="3" xfId="0" applyFill="1" applyBorder="1" applyAlignment="1">
      <alignment horizontal="left"/>
    </xf>
    <xf numFmtId="0" fontId="0" fillId="7" borderId="2" xfId="0" applyFont="1" applyFill="1" applyBorder="1" applyAlignment="1">
      <alignment horizontal="left"/>
    </xf>
    <xf numFmtId="0" fontId="0" fillId="7" borderId="3" xfId="0" applyFont="1" applyFill="1" applyBorder="1" applyAlignment="1">
      <alignment horizontal="left"/>
    </xf>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3" fontId="56" fillId="23" borderId="2" xfId="0" applyNumberFormat="1" applyFont="1" applyFill="1" applyBorder="1" applyAlignment="1">
      <alignment horizontal="left" vertical="top" wrapText="1"/>
    </xf>
    <xf numFmtId="3" fontId="56" fillId="23" borderId="3" xfId="0" applyNumberFormat="1" applyFont="1" applyFill="1" applyBorder="1" applyAlignment="1">
      <alignment horizontal="left" vertical="top" wrapText="1"/>
    </xf>
    <xf numFmtId="3" fontId="56" fillId="5" borderId="2" xfId="0" applyNumberFormat="1" applyFont="1" applyFill="1" applyBorder="1" applyAlignment="1">
      <alignment horizontal="left" vertical="top" wrapText="1"/>
    </xf>
    <xf numFmtId="3" fontId="56" fillId="5" borderId="3" xfId="0" applyNumberFormat="1" applyFont="1" applyFill="1" applyBorder="1" applyAlignment="1">
      <alignment horizontal="left" vertical="top" wrapText="1"/>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8" xfId="0" applyNumberFormat="1" applyFont="1" applyFill="1" applyBorder="1" applyAlignment="1">
      <alignment horizontal="left" vertical="top" wrapText="1"/>
    </xf>
    <xf numFmtId="0" fontId="10" fillId="5" borderId="10" xfId="0" applyFont="1" applyFill="1" applyBorder="1"/>
    <xf numFmtId="0" fontId="10" fillId="5" borderId="59" xfId="0" applyFont="1" applyFill="1" applyBorder="1"/>
    <xf numFmtId="0" fontId="54" fillId="22" borderId="2" xfId="0" applyFont="1" applyFill="1" applyBorder="1" applyAlignment="1">
      <alignment horizontal="center"/>
    </xf>
    <xf numFmtId="0" fontId="54" fillId="22" borderId="3" xfId="0" applyFont="1" applyFill="1" applyBorder="1" applyAlignment="1">
      <alignment horizontal="center"/>
    </xf>
    <xf numFmtId="0" fontId="10" fillId="5" borderId="2" xfId="0" applyFont="1" applyFill="1" applyBorder="1"/>
    <xf numFmtId="0" fontId="10" fillId="5" borderId="60" xfId="0" applyFont="1" applyFill="1" applyBorder="1"/>
    <xf numFmtId="167" fontId="55" fillId="23" borderId="2" xfId="1" applyNumberFormat="1" applyFont="1" applyFill="1" applyBorder="1" applyAlignment="1">
      <alignment horizontal="left" wrapText="1"/>
    </xf>
    <xf numFmtId="167" fontId="55" fillId="23" borderId="3" xfId="1" applyNumberFormat="1" applyFont="1" applyFill="1" applyBorder="1" applyAlignment="1">
      <alignment horizontal="left" wrapText="1"/>
    </xf>
    <xf numFmtId="3" fontId="56" fillId="23" borderId="2" xfId="0" applyNumberFormat="1" applyFont="1" applyFill="1" applyBorder="1" applyAlignment="1">
      <alignment horizontal="justify" vertical="top"/>
    </xf>
    <xf numFmtId="3" fontId="56" fillId="23" borderId="3" xfId="0" applyNumberFormat="1" applyFont="1" applyFill="1" applyBorder="1" applyAlignment="1">
      <alignment horizontal="justify" vertical="top"/>
    </xf>
    <xf numFmtId="3" fontId="8" fillId="25" borderId="2"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right" vertical="center" wrapText="1"/>
    </xf>
    <xf numFmtId="3" fontId="8" fillId="25" borderId="67" xfId="0" applyNumberFormat="1" applyFont="1" applyFill="1" applyBorder="1" applyAlignment="1" applyProtection="1">
      <alignment horizontal="right" vertical="center" wrapText="1"/>
    </xf>
    <xf numFmtId="3" fontId="8" fillId="0" borderId="2" xfId="0" applyNumberFormat="1" applyFont="1" applyFill="1" applyBorder="1" applyAlignment="1" applyProtection="1">
      <alignment horizontal="right" vertical="center" wrapText="1"/>
      <protection locked="0"/>
    </xf>
    <xf numFmtId="3" fontId="8" fillId="0" borderId="60" xfId="0" applyNumberFormat="1" applyFont="1" applyFill="1" applyBorder="1" applyAlignment="1" applyProtection="1">
      <alignment horizontal="right" vertical="center" wrapText="1"/>
      <protection locked="0"/>
    </xf>
    <xf numFmtId="3" fontId="8" fillId="0" borderId="67" xfId="0" applyNumberFormat="1" applyFont="1" applyFill="1" applyBorder="1" applyAlignment="1" applyProtection="1">
      <alignment horizontal="right" vertical="center" wrapText="1"/>
      <protection locked="0"/>
    </xf>
    <xf numFmtId="3" fontId="8" fillId="25" borderId="64" xfId="0" applyNumberFormat="1" applyFont="1" applyFill="1" applyBorder="1" applyAlignment="1" applyProtection="1">
      <alignment horizontal="right" vertical="center" wrapText="1"/>
    </xf>
    <xf numFmtId="3" fontId="8" fillId="25" borderId="65" xfId="0" applyNumberFormat="1" applyFont="1" applyFill="1" applyBorder="1" applyAlignment="1" applyProtection="1">
      <alignment horizontal="right" vertical="center" wrapText="1"/>
    </xf>
    <xf numFmtId="3" fontId="8" fillId="25" borderId="71" xfId="0" applyNumberFormat="1" applyFont="1" applyFill="1" applyBorder="1" applyAlignment="1" applyProtection="1">
      <alignment horizontal="right" vertical="center" wrapText="1"/>
    </xf>
    <xf numFmtId="3" fontId="8" fillId="0" borderId="72" xfId="0" applyNumberFormat="1" applyFont="1" applyFill="1" applyBorder="1" applyAlignment="1" applyProtection="1">
      <alignment horizontal="left" vertical="center" wrapText="1"/>
    </xf>
    <xf numFmtId="3" fontId="8" fillId="0" borderId="60"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5" borderId="72" xfId="0" applyNumberFormat="1" applyFont="1" applyFill="1" applyBorder="1" applyAlignment="1" applyProtection="1">
      <alignment horizontal="left" vertical="center" wrapText="1"/>
    </xf>
    <xf numFmtId="3" fontId="13" fillId="25" borderId="60"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33" fillId="16" borderId="3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34" xfId="0" applyFont="1" applyFill="1" applyBorder="1" applyAlignment="1" applyProtection="1">
      <alignment horizontal="left" vertical="top" wrapText="1"/>
    </xf>
    <xf numFmtId="0" fontId="33" fillId="16" borderId="23"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41" fillId="17" borderId="23"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52" xfId="0" applyFont="1" applyFill="1" applyBorder="1" applyAlignment="1" applyProtection="1">
      <alignment horizontal="center"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3" fontId="13" fillId="18" borderId="57" xfId="0" applyNumberFormat="1" applyFont="1" applyFill="1" applyBorder="1" applyAlignment="1" applyProtection="1">
      <alignment horizontal="right" vertical="center" wrapText="1"/>
    </xf>
    <xf numFmtId="0" fontId="47" fillId="17" borderId="23" xfId="0" applyFont="1" applyFill="1" applyBorder="1" applyAlignment="1" applyProtection="1">
      <alignment horizontal="center" vertical="center" wrapText="1"/>
    </xf>
    <xf numFmtId="0" fontId="47" fillId="17" borderId="0" xfId="0" applyFont="1" applyFill="1" applyBorder="1" applyAlignment="1" applyProtection="1">
      <alignment horizontal="center" vertical="center" wrapText="1"/>
    </xf>
    <xf numFmtId="0" fontId="47" fillId="17" borderId="28" xfId="0" applyFont="1" applyFill="1" applyBorder="1" applyAlignment="1" applyProtection="1">
      <alignment horizontal="center" vertical="center" wrapText="1"/>
    </xf>
    <xf numFmtId="0" fontId="33" fillId="16" borderId="29" xfId="0" applyFont="1" applyFill="1" applyBorder="1" applyAlignment="1" applyProtection="1">
      <alignment horizontal="left" vertical="top" wrapText="1"/>
    </xf>
    <xf numFmtId="0" fontId="33" fillId="16" borderId="31"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right" vertical="center" wrapText="1"/>
    </xf>
    <xf numFmtId="3" fontId="8" fillId="25" borderId="45"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1" fillId="2" borderId="0" xfId="0" applyFont="1" applyFill="1" applyBorder="1" applyAlignment="1" applyProtection="1">
      <alignment horizontal="center" vertical="top" wrapText="1"/>
    </xf>
    <xf numFmtId="0" fontId="42" fillId="0" borderId="40"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textRotation="90" wrapText="1"/>
    </xf>
    <xf numFmtId="0" fontId="58" fillId="0" borderId="69" xfId="0" applyFont="1" applyFill="1" applyBorder="1" applyAlignment="1" applyProtection="1">
      <alignment horizontal="center" vertical="center" textRotation="90" wrapText="1"/>
    </xf>
    <xf numFmtId="0" fontId="58" fillId="0" borderId="70"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6" fillId="0" borderId="29" xfId="0" applyFont="1" applyBorder="1" applyAlignment="1" applyProtection="1">
      <alignment horizontal="center" vertical="center" textRotation="90" wrapText="1"/>
    </xf>
    <xf numFmtId="0" fontId="46" fillId="0" borderId="30" xfId="0" applyFont="1" applyBorder="1" applyAlignment="1" applyProtection="1">
      <alignment horizontal="center" vertical="center" textRotation="90" wrapText="1"/>
    </xf>
    <xf numFmtId="0" fontId="46" fillId="0" borderId="33" xfId="0" applyFont="1" applyBorder="1" applyAlignment="1" applyProtection="1">
      <alignment horizontal="center" vertical="center" textRotation="90" wrapText="1"/>
    </xf>
    <xf numFmtId="0" fontId="46" fillId="0" borderId="34" xfId="0" applyFont="1" applyBorder="1" applyAlignment="1" applyProtection="1">
      <alignment horizontal="center" vertical="center" textRotation="90" wrapText="1"/>
    </xf>
    <xf numFmtId="0" fontId="48" fillId="0" borderId="43" xfId="0" applyFont="1" applyBorder="1" applyAlignment="1" applyProtection="1">
      <alignment horizontal="center" vertical="center" textRotation="90" wrapText="1"/>
    </xf>
    <xf numFmtId="0" fontId="48" fillId="0" borderId="44" xfId="0" applyFont="1" applyBorder="1" applyAlignment="1" applyProtection="1">
      <alignment horizontal="center" vertical="center" textRotation="90" wrapText="1"/>
    </xf>
    <xf numFmtId="0" fontId="48" fillId="0" borderId="46" xfId="0" applyFont="1" applyBorder="1" applyAlignment="1" applyProtection="1">
      <alignment horizontal="center" vertical="center" textRotation="90" wrapText="1"/>
    </xf>
    <xf numFmtId="0" fontId="48" fillId="0" borderId="1" xfId="0" applyFont="1" applyBorder="1" applyAlignment="1" applyProtection="1">
      <alignment horizontal="center" vertical="center" textRotation="90" wrapText="1"/>
    </xf>
    <xf numFmtId="0" fontId="48" fillId="0" borderId="48" xfId="0" applyFont="1" applyBorder="1" applyAlignment="1" applyProtection="1">
      <alignment horizontal="center" vertical="center" textRotation="90" wrapText="1"/>
    </xf>
    <xf numFmtId="0" fontId="48" fillId="0" borderId="49" xfId="0" applyFont="1" applyBorder="1" applyAlignment="1" applyProtection="1">
      <alignment horizontal="center" vertical="center" textRotation="90" wrapText="1"/>
    </xf>
    <xf numFmtId="3" fontId="8" fillId="25" borderId="49" xfId="0" applyNumberFormat="1" applyFont="1" applyFill="1" applyBorder="1" applyAlignment="1" applyProtection="1">
      <alignment horizontal="right" vertical="center" wrapText="1"/>
    </xf>
    <xf numFmtId="3" fontId="8" fillId="25"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5"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0" fontId="27" fillId="2" borderId="0" xfId="0" applyFont="1" applyFill="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60" fillId="10" borderId="15" xfId="0" applyFont="1" applyFill="1" applyBorder="1" applyAlignment="1" applyProtection="1">
      <alignment horizontal="center" vertical="center" wrapText="1"/>
    </xf>
    <xf numFmtId="0" fontId="60" fillId="10" borderId="14" xfId="0" applyFont="1" applyFill="1" applyBorder="1" applyAlignment="1" applyProtection="1">
      <alignment horizontal="center" vertical="center" wrapText="1"/>
    </xf>
    <xf numFmtId="0" fontId="60" fillId="10" borderId="17" xfId="0" applyFont="1" applyFill="1" applyBorder="1" applyAlignment="1" applyProtection="1">
      <alignment horizontal="center" vertical="center" wrapText="1"/>
    </xf>
    <xf numFmtId="0" fontId="60" fillId="10" borderId="20" xfId="0" applyFont="1" applyFill="1" applyBorder="1" applyAlignment="1" applyProtection="1">
      <alignment horizontal="center" vertical="center" wrapText="1"/>
    </xf>
    <xf numFmtId="0" fontId="60" fillId="10" borderId="19"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wrapText="1"/>
    </xf>
    <xf numFmtId="0" fontId="31" fillId="11" borderId="13" xfId="0" applyFont="1" applyFill="1" applyBorder="1" applyAlignment="1" applyProtection="1">
      <alignment horizontal="center" vertical="center" wrapText="1"/>
    </xf>
    <xf numFmtId="0" fontId="31" fillId="11" borderId="14" xfId="0" applyFont="1" applyFill="1" applyBorder="1" applyAlignment="1" applyProtection="1">
      <alignment horizontal="center" vertical="center" wrapText="1"/>
    </xf>
    <xf numFmtId="0" fontId="31" fillId="11" borderId="17" xfId="0" applyFont="1" applyFill="1" applyBorder="1" applyAlignment="1" applyProtection="1">
      <alignment horizontal="center" vertical="center" wrapText="1"/>
    </xf>
    <xf numFmtId="0" fontId="31" fillId="11" borderId="18" xfId="0" applyFont="1" applyFill="1" applyBorder="1" applyAlignment="1" applyProtection="1">
      <alignment horizontal="center" vertical="center" wrapText="1"/>
    </xf>
    <xf numFmtId="0" fontId="31" fillId="11" borderId="19"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protection locked="0"/>
    </xf>
    <xf numFmtId="0" fontId="42" fillId="0" borderId="41" xfId="0" applyFont="1" applyFill="1" applyBorder="1" applyAlignment="1" applyProtection="1">
      <alignment horizontal="center" vertical="center" wrapText="1"/>
      <protection locked="0"/>
    </xf>
    <xf numFmtId="0" fontId="42" fillId="13" borderId="31" xfId="0" applyFont="1" applyFill="1" applyBorder="1" applyAlignment="1" applyProtection="1">
      <alignment horizontal="left" vertical="center" wrapText="1"/>
    </xf>
    <xf numFmtId="0" fontId="43" fillId="13" borderId="31" xfId="0" applyFont="1" applyFill="1" applyBorder="1" applyAlignment="1" applyProtection="1">
      <alignment horizontal="left" vertical="center" wrapText="1"/>
    </xf>
    <xf numFmtId="0" fontId="43" fillId="0" borderId="30" xfId="0" applyFont="1" applyBorder="1"/>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3"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5" fillId="0" borderId="25" xfId="0" applyFont="1" applyBorder="1"/>
    <xf numFmtId="0" fontId="39" fillId="12" borderId="0" xfId="0" applyFont="1" applyFill="1" applyBorder="1" applyAlignment="1" applyProtection="1">
      <alignment horizontal="right" vertical="center" wrapText="1"/>
    </xf>
    <xf numFmtId="0" fontId="41" fillId="0" borderId="29" xfId="0" applyFont="1" applyBorder="1" applyAlignment="1" applyProtection="1">
      <alignment horizontal="center" vertical="center" textRotation="90" wrapText="1"/>
    </xf>
    <xf numFmtId="0" fontId="41" fillId="0" borderId="30" xfId="0" applyFont="1" applyBorder="1" applyAlignment="1" applyProtection="1">
      <alignment horizontal="center" vertical="center" textRotation="90" wrapText="1"/>
    </xf>
    <xf numFmtId="0" fontId="41" fillId="0" borderId="33" xfId="0" applyFont="1" applyBorder="1" applyAlignment="1" applyProtection="1">
      <alignment horizontal="center" vertical="center" textRotation="90" wrapText="1"/>
    </xf>
    <xf numFmtId="0" fontId="41" fillId="0" borderId="34" xfId="0" applyFont="1" applyBorder="1" applyAlignment="1" applyProtection="1">
      <alignment horizontal="center" vertical="center" textRotation="90" wrapText="1"/>
    </xf>
    <xf numFmtId="0" fontId="42" fillId="13" borderId="31"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5" borderId="29" xfId="0" applyFont="1" applyFill="1" applyBorder="1" applyAlignment="1" applyProtection="1">
      <alignment horizontal="left" vertical="top" wrapText="1"/>
    </xf>
    <xf numFmtId="0" fontId="42" fillId="15" borderId="31" xfId="0" applyFont="1" applyFill="1" applyBorder="1" applyAlignment="1" applyProtection="1">
      <alignment horizontal="left" vertical="top" wrapText="1"/>
    </xf>
    <xf numFmtId="3" fontId="8" fillId="0" borderId="0" xfId="0" applyNumberFormat="1" applyFont="1" applyFill="1" applyBorder="1" applyAlignment="1" applyProtection="1">
      <alignment vertical="center" wrapText="1"/>
    </xf>
    <xf numFmtId="0" fontId="42" fillId="12" borderId="38" xfId="0" applyFont="1" applyFill="1" applyBorder="1" applyAlignment="1" applyProtection="1">
      <alignment horizontal="left" vertical="top" wrapText="1"/>
    </xf>
    <xf numFmtId="0" fontId="42" fillId="2" borderId="36" xfId="0" applyFont="1" applyFill="1" applyBorder="1" applyAlignment="1" applyProtection="1">
      <alignment horizontal="left" vertical="top" wrapText="1"/>
    </xf>
    <xf numFmtId="0" fontId="42" fillId="12" borderId="37" xfId="0" applyFont="1" applyFill="1" applyBorder="1" applyAlignment="1" applyProtection="1">
      <alignment horizontal="left" vertical="top" wrapText="1"/>
    </xf>
    <xf numFmtId="0" fontId="64" fillId="2" borderId="0" xfId="0" applyFont="1" applyFill="1" applyBorder="1" applyAlignment="1">
      <alignment horizont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60" xfId="0" applyNumberFormat="1" applyFont="1" applyFill="1" applyBorder="1" applyAlignment="1" applyProtection="1">
      <alignment horizontal="right" vertical="center" wrapText="1"/>
    </xf>
    <xf numFmtId="3" fontId="8" fillId="2" borderId="67" xfId="0" applyNumberFormat="1" applyFont="1" applyFill="1" applyBorder="1" applyAlignment="1" applyProtection="1">
      <alignment horizontal="right" vertic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3" fillId="16" borderId="38" xfId="0" applyFont="1" applyFill="1" applyBorder="1" applyAlignment="1" applyProtection="1">
      <alignment horizontal="center" vertical="top" wrapText="1"/>
    </xf>
    <xf numFmtId="0" fontId="33" fillId="16" borderId="36" xfId="0" applyFont="1" applyFill="1" applyBorder="1" applyAlignment="1" applyProtection="1">
      <alignment horizontal="center" vertical="top" wrapText="1"/>
    </xf>
    <xf numFmtId="0" fontId="33" fillId="16" borderId="51" xfId="0" applyFont="1" applyFill="1" applyBorder="1" applyAlignment="1" applyProtection="1">
      <alignment horizontal="center" vertical="top" wrapText="1"/>
    </xf>
    <xf numFmtId="0" fontId="33" fillId="16" borderId="37" xfId="0" applyFont="1" applyFill="1" applyBorder="1" applyAlignment="1" applyProtection="1">
      <alignment horizontal="center" vertical="top" wrapText="1"/>
    </xf>
    <xf numFmtId="0" fontId="49" fillId="2" borderId="19" xfId="0" applyFont="1" applyFill="1" applyBorder="1" applyAlignment="1" applyProtection="1">
      <alignment horizontal="center" vertical="center" wrapText="1"/>
    </xf>
    <xf numFmtId="0" fontId="50" fillId="24" borderId="29" xfId="0" applyFont="1" applyFill="1" applyBorder="1" applyAlignment="1" applyProtection="1">
      <alignment horizontal="center" vertical="top" wrapText="1"/>
    </xf>
    <xf numFmtId="0" fontId="33" fillId="24" borderId="31" xfId="0" applyFont="1" applyFill="1" applyBorder="1" applyAlignment="1" applyProtection="1">
      <alignment horizontal="center" vertical="top" wrapText="1"/>
    </xf>
    <xf numFmtId="0" fontId="33" fillId="24" borderId="30" xfId="0" applyFont="1" applyFill="1" applyBorder="1" applyAlignment="1" applyProtection="1">
      <alignment horizontal="center" vertical="top" wrapText="1"/>
    </xf>
    <xf numFmtId="0" fontId="8" fillId="0" borderId="6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3" fontId="8" fillId="25" borderId="60"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42" fillId="2" borderId="40" xfId="0" applyFont="1" applyFill="1" applyBorder="1" applyAlignment="1" applyProtection="1">
      <alignment horizontal="center" vertical="top" wrapText="1"/>
    </xf>
    <xf numFmtId="0" fontId="42" fillId="2" borderId="61"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51" fillId="2" borderId="0" xfId="0" applyFont="1" applyFill="1" applyAlignment="1" applyProtection="1">
      <alignment horizontal="center" vertical="top" wrapText="1"/>
    </xf>
    <xf numFmtId="0" fontId="52" fillId="2" borderId="0" xfId="3" applyFill="1" applyAlignment="1" applyProtection="1">
      <alignment horizontal="center" vertical="center" wrapText="1"/>
    </xf>
    <xf numFmtId="0" fontId="59" fillId="0" borderId="40" xfId="0" applyFont="1" applyBorder="1" applyAlignment="1" applyProtection="1">
      <alignment horizontal="center" vertical="center" wrapText="1"/>
    </xf>
    <xf numFmtId="0" fontId="59" fillId="0" borderId="61"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42" fillId="12" borderId="61" xfId="0" applyFont="1" applyFill="1" applyBorder="1" applyAlignment="1" applyProtection="1">
      <alignment horizontal="right" vertical="center" wrapText="1"/>
    </xf>
    <xf numFmtId="0" fontId="48" fillId="0" borderId="33" xfId="0" applyFont="1" applyBorder="1" applyAlignment="1" applyProtection="1">
      <alignment horizontal="center" vertical="center" textRotation="90" wrapText="1"/>
    </xf>
    <xf numFmtId="0" fontId="48" fillId="0" borderId="0" xfId="0" applyFont="1" applyBorder="1" applyAlignment="1" applyProtection="1">
      <alignment horizontal="center" vertical="center" textRotation="90" wrapText="1"/>
    </xf>
    <xf numFmtId="3" fontId="8" fillId="25" borderId="74"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right" vertical="center" wrapText="1"/>
    </xf>
    <xf numFmtId="3" fontId="8" fillId="25" borderId="75" xfId="0" applyNumberFormat="1" applyFont="1" applyFill="1" applyBorder="1" applyAlignment="1" applyProtection="1">
      <alignment horizontal="right" vertical="center" wrapText="1"/>
    </xf>
    <xf numFmtId="3" fontId="13" fillId="0" borderId="60" xfId="0" applyNumberFormat="1" applyFont="1" applyFill="1" applyBorder="1" applyAlignment="1" applyProtection="1">
      <alignment horizontal="left" vertical="center" wrapText="1"/>
    </xf>
    <xf numFmtId="3" fontId="13" fillId="0" borderId="3" xfId="0" applyNumberFormat="1" applyFont="1" applyFill="1" applyBorder="1" applyAlignment="1" applyProtection="1">
      <alignment horizontal="left" vertical="center" wrapText="1"/>
    </xf>
    <xf numFmtId="0" fontId="65" fillId="2" borderId="0" xfId="0" applyFont="1" applyFill="1" applyBorder="1" applyAlignment="1" applyProtection="1">
      <alignment horizontal="center" vertical="top" wrapText="1"/>
    </xf>
    <xf numFmtId="3" fontId="13" fillId="25" borderId="73"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13" fillId="25" borderId="66"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60" xfId="0" applyNumberFormat="1" applyFont="1" applyFill="1" applyBorder="1" applyAlignment="1" applyProtection="1">
      <alignment horizontal="right" vertical="center" wrapText="1"/>
    </xf>
    <xf numFmtId="3" fontId="8" fillId="0" borderId="67" xfId="0" applyNumberFormat="1" applyFont="1" applyFill="1" applyBorder="1" applyAlignment="1" applyProtection="1">
      <alignment horizontal="right" vertical="center" wrapText="1"/>
    </xf>
    <xf numFmtId="170" fontId="0" fillId="2" borderId="0" xfId="1" applyNumberFormat="1" applyFont="1" applyFill="1"/>
    <xf numFmtId="0" fontId="7" fillId="5" borderId="2" xfId="0" applyFont="1" applyFill="1" applyBorder="1" applyAlignment="1">
      <alignment horizontal="left" vertical="center"/>
    </xf>
    <xf numFmtId="0" fontId="7" fillId="5" borderId="3" xfId="0" applyFont="1" applyFill="1" applyBorder="1" applyAlignment="1">
      <alignment horizontal="left" vertic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consultorcontable.com/ley-1739-de-2014/" TargetMode="External"/><Relationship Id="rId7" Type="http://schemas.openxmlformats.org/officeDocument/2006/relationships/hyperlink" Target="#Formulario!A1"/><Relationship Id="rId2" Type="http://schemas.openxmlformats.org/officeDocument/2006/relationships/image" Target="../media/image3.png"/><Relationship Id="rId1" Type="http://schemas.openxmlformats.org/officeDocument/2006/relationships/hyperlink" Target="#Formulario!A6"/><Relationship Id="rId6" Type="http://schemas.openxmlformats.org/officeDocument/2006/relationships/image" Target="../media/image5.png"/><Relationship Id="rId5" Type="http://schemas.openxmlformats.org/officeDocument/2006/relationships/hyperlink" Target="#Tablas!A1"/><Relationship Id="rId4" Type="http://schemas.openxmlformats.org/officeDocument/2006/relationships/image" Target="../media/image4.png"/><Relationship Id="rId9"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5</xdr:row>
      <xdr:rowOff>123825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5</xdr:row>
      <xdr:rowOff>161925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R"/>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IR"/>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966470</xdr:colOff>
      <xdr:row>1</xdr:row>
      <xdr:rowOff>104775</xdr:rowOff>
    </xdr:from>
    <xdr:to>
      <xdr:col>6</xdr:col>
      <xdr:colOff>1647825</xdr:colOff>
      <xdr:row>3</xdr:row>
      <xdr:rowOff>219075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72195" y="1714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542925</xdr:colOff>
      <xdr:row>4</xdr:row>
      <xdr:rowOff>9524</xdr:rowOff>
    </xdr:from>
    <xdr:to>
      <xdr:col>3</xdr:col>
      <xdr:colOff>2098674</xdr:colOff>
      <xdr:row>5</xdr:row>
      <xdr:rowOff>190499</xdr:rowOff>
    </xdr:to>
    <xdr:pic>
      <xdr:nvPicPr>
        <xdr:cNvPr id="7" name="Imagen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72075" y="923924"/>
          <a:ext cx="1555749"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2016</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142876</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65"/>
  <sheetViews>
    <sheetView workbookViewId="0">
      <pane ySplit="6" topLeftCell="A7" activePane="bottomLeft" state="frozen"/>
      <selection pane="bottomLeft" activeCell="Y4" sqref="Y4"/>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16384" width="12" style="1"/>
  </cols>
  <sheetData>
    <row r="1" spans="2:22" x14ac:dyDescent="0.15">
      <c r="Q1" s="1" t="s">
        <v>71</v>
      </c>
    </row>
    <row r="2" spans="2:22" ht="20.25" customHeight="1" x14ac:dyDescent="0.15">
      <c r="L2" s="149" t="str">
        <f>+MENU!D8</f>
        <v>P. Juridica</v>
      </c>
      <c r="P2" s="1"/>
      <c r="Q2" s="148" t="s">
        <v>77</v>
      </c>
      <c r="R2" s="29">
        <f>+MENU!D13</f>
        <v>0</v>
      </c>
      <c r="S2" s="2">
        <f>+MENU!D36+MENU!D37+MENU!D38+MENU!D39</f>
        <v>0</v>
      </c>
    </row>
    <row r="3" spans="2:22" s="59" customFormat="1" ht="10.5" hidden="1" customHeight="1" x14ac:dyDescent="0.15">
      <c r="I3" s="87"/>
      <c r="J3" s="87"/>
      <c r="K3" s="87"/>
      <c r="L3" s="88"/>
      <c r="Q3" s="87" t="s">
        <v>72</v>
      </c>
      <c r="R3" s="89">
        <f>+MENU!D11*25%</f>
        <v>1.6924999999999999E-2</v>
      </c>
    </row>
    <row r="4" spans="2:22" ht="19.5" customHeight="1" x14ac:dyDescent="0.15">
      <c r="H4" s="31"/>
      <c r="L4" s="149">
        <f>+MENU!D9</f>
        <v>2016</v>
      </c>
      <c r="N4" s="1" t="s">
        <v>169</v>
      </c>
      <c r="P4" s="1"/>
      <c r="Q4" s="148" t="s">
        <v>73</v>
      </c>
      <c r="R4" s="29">
        <f>+R2*R3</f>
        <v>0</v>
      </c>
      <c r="S4" s="26"/>
    </row>
    <row r="6" spans="2:22" ht="20.25" customHeight="1" x14ac:dyDescent="0.15">
      <c r="L6" s="146" t="s">
        <v>76</v>
      </c>
      <c r="M6" s="147">
        <f>+MENU!G61</f>
        <v>1000</v>
      </c>
      <c r="N6" s="147">
        <f>+MENU!G61-MENU!D36-MENU!D37</f>
        <v>1000</v>
      </c>
    </row>
    <row r="7" spans="2:22" ht="15" x14ac:dyDescent="0.2">
      <c r="B7" s="156" t="s">
        <v>30</v>
      </c>
      <c r="C7" s="155"/>
      <c r="L7" s="146" t="s">
        <v>68</v>
      </c>
      <c r="M7" s="147">
        <f>IF(N6&lt;R2,S8,S7)+MENU!D36+MENU!D37</f>
        <v>0</v>
      </c>
      <c r="N7" s="439" t="b">
        <f>IF((MENU!D38+MENU!D39)&gt;0,IF(Tablas!M7&gt;Tablas!R2,Tablas!R7,Tablas!R8))</f>
        <v>0</v>
      </c>
      <c r="Q7" s="146" t="s">
        <v>74</v>
      </c>
      <c r="R7" s="147">
        <f>+R2+R4</f>
        <v>0</v>
      </c>
      <c r="S7" s="147">
        <f>MIN(N6,R7)</f>
        <v>0</v>
      </c>
    </row>
    <row r="8" spans="2:22" ht="24.75" customHeight="1" x14ac:dyDescent="0.15">
      <c r="Q8" s="146" t="s">
        <v>75</v>
      </c>
      <c r="R8" s="147">
        <f>+R2-R4</f>
        <v>0</v>
      </c>
      <c r="S8" s="147">
        <f>MAX(N6,R8)</f>
        <v>1000</v>
      </c>
    </row>
    <row r="9" spans="2:22" ht="6.75" hidden="1" customHeight="1" x14ac:dyDescent="0.15"/>
    <row r="10" spans="2:22" ht="15" hidden="1" x14ac:dyDescent="0.25">
      <c r="B10" s="230" t="s">
        <v>0</v>
      </c>
      <c r="C10" s="230"/>
      <c r="D10" s="230"/>
      <c r="E10" s="230"/>
      <c r="F10" s="230"/>
      <c r="G10" s="230"/>
      <c r="H10" s="32"/>
      <c r="M10" s="2"/>
      <c r="N10" s="2"/>
      <c r="R10" s="2"/>
      <c r="S10" s="2"/>
      <c r="V10" s="1" t="s">
        <v>167</v>
      </c>
    </row>
    <row r="11" spans="2:22" ht="11.25" hidden="1" x14ac:dyDescent="0.2">
      <c r="B11" s="232" t="s">
        <v>1</v>
      </c>
      <c r="C11" s="232"/>
      <c r="D11" s="232"/>
      <c r="E11" s="233"/>
      <c r="F11" s="234" t="s">
        <v>2</v>
      </c>
      <c r="G11" s="234" t="s">
        <v>3</v>
      </c>
      <c r="H11" s="33"/>
      <c r="M11" s="2"/>
      <c r="N11" s="2"/>
      <c r="P11" s="87"/>
      <c r="Q11" s="87"/>
      <c r="R11" s="87" t="s">
        <v>78</v>
      </c>
      <c r="S11" s="87"/>
      <c r="T11" s="59"/>
    </row>
    <row r="12" spans="2:22" ht="11.25" hidden="1" x14ac:dyDescent="0.2">
      <c r="B12" s="3"/>
      <c r="C12" s="4" t="s">
        <v>4</v>
      </c>
      <c r="D12" s="3"/>
      <c r="E12" s="4" t="s">
        <v>5</v>
      </c>
      <c r="F12" s="234"/>
      <c r="G12" s="234"/>
      <c r="H12" s="33"/>
      <c r="I12" s="5"/>
      <c r="J12" s="5"/>
      <c r="K12" s="28" t="s">
        <v>34</v>
      </c>
      <c r="L12" s="28" t="s">
        <v>35</v>
      </c>
      <c r="M12" s="28" t="s">
        <v>3</v>
      </c>
      <c r="N12" s="28" t="s">
        <v>37</v>
      </c>
      <c r="P12" s="150" t="s">
        <v>34</v>
      </c>
      <c r="Q12" s="150" t="s">
        <v>35</v>
      </c>
      <c r="R12" s="150" t="s">
        <v>3</v>
      </c>
      <c r="S12" s="150" t="s">
        <v>37</v>
      </c>
      <c r="T12" s="59"/>
    </row>
    <row r="13" spans="2:22" ht="17.25" hidden="1" customHeight="1" x14ac:dyDescent="0.2">
      <c r="B13" s="6" t="s">
        <v>6</v>
      </c>
      <c r="C13" s="7">
        <v>0</v>
      </c>
      <c r="D13" s="8" t="s">
        <v>7</v>
      </c>
      <c r="E13" s="9">
        <v>2000000000</v>
      </c>
      <c r="F13" s="10">
        <v>2E-3</v>
      </c>
      <c r="G13" s="11" t="s">
        <v>8</v>
      </c>
      <c r="H13" s="34"/>
      <c r="K13" s="29">
        <f>IF($L$4=2015,1,0)</f>
        <v>0</v>
      </c>
      <c r="L13" s="29">
        <f>IF($L$2="P. juridica",1,0)</f>
        <v>1</v>
      </c>
      <c r="M13" s="30">
        <f>+IF($M$7&lt;$C$13,0,IF($M$7&gt;=$E$13,0,($M$7)*0.2%))</f>
        <v>0</v>
      </c>
      <c r="N13" s="30" t="b">
        <f>IF(K13=1,IF(L13=1,M13,0))</f>
        <v>0</v>
      </c>
      <c r="P13" s="151">
        <f>IF($L$4=2015,1,0)</f>
        <v>0</v>
      </c>
      <c r="Q13" s="151">
        <f>IF($L$2="P. juridica",1,0)</f>
        <v>1</v>
      </c>
      <c r="R13" s="152">
        <f>+IF($R$7&lt;$C$13,0,IF($R$7&gt;=$E$13,0,($R$7)*0.2%))</f>
        <v>0</v>
      </c>
      <c r="S13" s="152" t="b">
        <f>IF(P13=1,IF(Q13=1,R13,0))</f>
        <v>0</v>
      </c>
      <c r="T13" s="59"/>
    </row>
    <row r="14" spans="2:22" ht="17.25" hidden="1" customHeight="1" x14ac:dyDescent="0.2">
      <c r="B14" s="12" t="s">
        <v>9</v>
      </c>
      <c r="C14" s="13">
        <f>+E13</f>
        <v>2000000000</v>
      </c>
      <c r="D14" s="14" t="s">
        <v>7</v>
      </c>
      <c r="E14" s="13">
        <v>3000000000</v>
      </c>
      <c r="F14" s="15">
        <v>3.5000000000000001E-3</v>
      </c>
      <c r="G14" s="16" t="s">
        <v>10</v>
      </c>
      <c r="H14" s="35"/>
      <c r="I14" s="2">
        <v>4000000</v>
      </c>
      <c r="K14" s="29">
        <f t="shared" ref="K14:K16" si="0">IF($L$4=2015,1,0)</f>
        <v>0</v>
      </c>
      <c r="L14" s="29">
        <f t="shared" ref="L14:L16" si="1">IF($L$2="P. juridica",1,0)</f>
        <v>1</v>
      </c>
      <c r="M14" s="30">
        <f>+IF($M$7&lt;$C$14,0,IF($M$7&gt;=$E$14,0,(($M$7-$C$14)*0.35%)+$I$14))</f>
        <v>0</v>
      </c>
      <c r="N14" s="30" t="b">
        <f t="shared" ref="N14:N16" si="2">IF(K14=1,IF(L14=1,M14,0))</f>
        <v>0</v>
      </c>
      <c r="P14" s="151">
        <f t="shared" ref="P14:P16" si="3">IF($L$4=2015,1,0)</f>
        <v>0</v>
      </c>
      <c r="Q14" s="151">
        <f t="shared" ref="Q14:Q16" si="4">IF($L$2="P. juridica",1,0)</f>
        <v>1</v>
      </c>
      <c r="R14" s="152">
        <f>+IF($R$7&lt;$C$14,0,IF($R$7&gt;=$E$14,0,(($R$7-$C$14)*0.35%)+$I$14))</f>
        <v>0</v>
      </c>
      <c r="S14" s="152" t="b">
        <f t="shared" ref="S14:S16" si="5">IF(P14=1,IF(Q14=1,R14,0))</f>
        <v>0</v>
      </c>
      <c r="T14" s="59"/>
    </row>
    <row r="15" spans="2:22" ht="17.25" hidden="1" customHeight="1" x14ac:dyDescent="0.2">
      <c r="B15" s="12" t="s">
        <v>9</v>
      </c>
      <c r="C15" s="13">
        <f>+E14</f>
        <v>3000000000</v>
      </c>
      <c r="D15" s="14" t="s">
        <v>7</v>
      </c>
      <c r="E15" s="13">
        <v>5000000000</v>
      </c>
      <c r="F15" s="15">
        <v>7.4999999999999997E-3</v>
      </c>
      <c r="G15" s="16" t="s">
        <v>11</v>
      </c>
      <c r="H15" s="35"/>
      <c r="I15" s="2">
        <v>7500000</v>
      </c>
      <c r="K15" s="29">
        <f t="shared" si="0"/>
        <v>0</v>
      </c>
      <c r="L15" s="29">
        <f t="shared" si="1"/>
        <v>1</v>
      </c>
      <c r="M15" s="30">
        <f>+IF($M$7&lt;$C$15,0,IF($M$7&gt;=$E$15,0,(($M$7-$C$15)*0.75%)+$I$15))</f>
        <v>0</v>
      </c>
      <c r="N15" s="30" t="b">
        <f t="shared" si="2"/>
        <v>0</v>
      </c>
      <c r="P15" s="151">
        <f t="shared" si="3"/>
        <v>0</v>
      </c>
      <c r="Q15" s="151">
        <f t="shared" si="4"/>
        <v>1</v>
      </c>
      <c r="R15" s="152">
        <f>+IF($R$7&lt;$C$15,0,IF($R$7&gt;=$E$15,0,(($R$7-$C$15)*0.75%)+$I$15))</f>
        <v>0</v>
      </c>
      <c r="S15" s="152" t="b">
        <f t="shared" si="5"/>
        <v>0</v>
      </c>
      <c r="T15" s="59"/>
    </row>
    <row r="16" spans="2:22" ht="17.25" hidden="1" customHeight="1" x14ac:dyDescent="0.2">
      <c r="B16" s="17" t="s">
        <v>9</v>
      </c>
      <c r="C16" s="18">
        <f>+E15</f>
        <v>5000000000</v>
      </c>
      <c r="D16" s="19"/>
      <c r="E16" s="18" t="s">
        <v>12</v>
      </c>
      <c r="F16" s="20">
        <v>1.15E-2</v>
      </c>
      <c r="G16" s="21" t="s">
        <v>13</v>
      </c>
      <c r="H16" s="35"/>
      <c r="I16" s="2">
        <v>22500000</v>
      </c>
      <c r="K16" s="29">
        <f t="shared" si="0"/>
        <v>0</v>
      </c>
      <c r="L16" s="29">
        <f t="shared" si="1"/>
        <v>1</v>
      </c>
      <c r="M16" s="30">
        <f>+IF($M$7&lt;$C$16,0,IF($M$7&gt;$E$16,0,(($M$7-$C$16)*1.15%)+$I$16))</f>
        <v>0</v>
      </c>
      <c r="N16" s="30" t="b">
        <f t="shared" si="2"/>
        <v>0</v>
      </c>
      <c r="P16" s="151">
        <f t="shared" si="3"/>
        <v>0</v>
      </c>
      <c r="Q16" s="151">
        <f t="shared" si="4"/>
        <v>1</v>
      </c>
      <c r="R16" s="152">
        <f>+IF($R$7&lt;$C$16,0,IF($R$7&gt;$E$16,0,(($R$7-$C$16)*1.15%)+$I$16))</f>
        <v>0</v>
      </c>
      <c r="S16" s="152" t="b">
        <f t="shared" si="5"/>
        <v>0</v>
      </c>
      <c r="T16" s="59"/>
    </row>
    <row r="17" spans="2:20" ht="11.25" hidden="1" x14ac:dyDescent="0.2">
      <c r="B17" s="85"/>
      <c r="C17" s="36"/>
      <c r="D17" s="36"/>
      <c r="E17" s="36"/>
      <c r="F17" s="86"/>
      <c r="G17" s="36"/>
      <c r="H17" s="36"/>
      <c r="M17" s="2"/>
      <c r="P17" s="153"/>
      <c r="Q17" s="153"/>
      <c r="R17" s="153"/>
      <c r="S17" s="154"/>
      <c r="T17" s="59"/>
    </row>
    <row r="18" spans="2:20" ht="11.25" hidden="1" x14ac:dyDescent="0.2">
      <c r="B18" s="85"/>
      <c r="C18" s="36"/>
      <c r="D18" s="36"/>
      <c r="E18" s="36"/>
      <c r="F18" s="36"/>
      <c r="G18" s="36"/>
      <c r="H18" s="36"/>
      <c r="M18" s="2"/>
      <c r="P18" s="153"/>
      <c r="Q18" s="153"/>
      <c r="R18" s="153"/>
      <c r="S18" s="154"/>
      <c r="T18" s="231" t="s">
        <v>78</v>
      </c>
    </row>
    <row r="19" spans="2:20" ht="11.25" hidden="1" x14ac:dyDescent="0.2">
      <c r="B19" s="85"/>
      <c r="C19" s="36"/>
      <c r="D19" s="36"/>
      <c r="E19" s="36"/>
      <c r="F19" s="86"/>
      <c r="G19" s="36"/>
      <c r="H19" s="2"/>
      <c r="M19" s="2"/>
      <c r="P19" s="153"/>
      <c r="Q19" s="153"/>
      <c r="R19" s="153"/>
      <c r="S19" s="154"/>
      <c r="T19" s="231"/>
    </row>
    <row r="20" spans="2:20" x14ac:dyDescent="0.15">
      <c r="C20" s="2"/>
      <c r="D20" s="2"/>
      <c r="E20" s="2"/>
      <c r="F20" s="2"/>
      <c r="G20" s="2"/>
      <c r="H20" s="2"/>
      <c r="M20" s="2"/>
      <c r="P20" s="219"/>
      <c r="Q20" s="219"/>
      <c r="R20" s="219"/>
      <c r="S20" s="220"/>
      <c r="T20" s="231"/>
    </row>
    <row r="21" spans="2:20" ht="13.5" customHeight="1" x14ac:dyDescent="0.25">
      <c r="B21" s="230" t="s">
        <v>14</v>
      </c>
      <c r="C21" s="230"/>
      <c r="D21" s="230"/>
      <c r="E21" s="230"/>
      <c r="F21" s="230"/>
      <c r="G21" s="230"/>
      <c r="H21" s="32"/>
      <c r="M21" s="2"/>
      <c r="N21" s="2"/>
      <c r="P21" s="219"/>
      <c r="Q21" s="219"/>
      <c r="R21" s="219"/>
      <c r="S21" s="220"/>
      <c r="T21" s="231"/>
    </row>
    <row r="22" spans="2:20" ht="11.25" x14ac:dyDescent="0.2">
      <c r="B22" s="232" t="s">
        <v>1</v>
      </c>
      <c r="C22" s="232"/>
      <c r="D22" s="232"/>
      <c r="E22" s="233"/>
      <c r="F22" s="234" t="s">
        <v>2</v>
      </c>
      <c r="G22" s="234" t="s">
        <v>3</v>
      </c>
      <c r="H22" s="33"/>
      <c r="M22" s="2"/>
      <c r="P22" s="219"/>
      <c r="Q22" s="219"/>
      <c r="R22" s="219"/>
      <c r="S22" s="220"/>
      <c r="T22" s="59"/>
    </row>
    <row r="23" spans="2:20" ht="11.25" x14ac:dyDescent="0.2">
      <c r="B23" s="3"/>
      <c r="C23" s="4" t="s">
        <v>4</v>
      </c>
      <c r="D23" s="3"/>
      <c r="E23" s="4" t="s">
        <v>5</v>
      </c>
      <c r="F23" s="234"/>
      <c r="G23" s="234"/>
      <c r="H23" s="33"/>
      <c r="K23" s="28" t="s">
        <v>34</v>
      </c>
      <c r="L23" s="28" t="s">
        <v>35</v>
      </c>
      <c r="M23" s="28" t="s">
        <v>3</v>
      </c>
      <c r="N23" s="28" t="s">
        <v>37</v>
      </c>
      <c r="P23" s="221" t="s">
        <v>34</v>
      </c>
      <c r="Q23" s="221" t="s">
        <v>35</v>
      </c>
      <c r="R23" s="221" t="s">
        <v>3</v>
      </c>
      <c r="S23" s="221" t="s">
        <v>37</v>
      </c>
      <c r="T23" s="59"/>
    </row>
    <row r="24" spans="2:20" ht="16.5" customHeight="1" x14ac:dyDescent="0.2">
      <c r="B24" s="6" t="s">
        <v>6</v>
      </c>
      <c r="C24" s="7">
        <v>0</v>
      </c>
      <c r="D24" s="8" t="s">
        <v>7</v>
      </c>
      <c r="E24" s="9">
        <v>2000000000</v>
      </c>
      <c r="F24" s="10">
        <v>1.5E-3</v>
      </c>
      <c r="G24" s="11" t="s">
        <v>15</v>
      </c>
      <c r="H24" s="34"/>
      <c r="K24" s="29">
        <f>IF($L$4=2016,1,0)</f>
        <v>1</v>
      </c>
      <c r="L24" s="29">
        <f>IF($L$2="P. juridica",1,0)</f>
        <v>1</v>
      </c>
      <c r="M24" s="30">
        <f>+IF($M$7&lt;$C$24,0,IF($M$7&gt;=$E$24,0,($M$7)*0.15%))</f>
        <v>0</v>
      </c>
      <c r="N24" s="30">
        <f>IF(K24=1,IF(L24=1,M24,0))</f>
        <v>0</v>
      </c>
      <c r="P24" s="222">
        <f>IF($L$4=2016,1,0)</f>
        <v>1</v>
      </c>
      <c r="Q24" s="222">
        <f>IF($L$2="P. juridica",1,0)</f>
        <v>1</v>
      </c>
      <c r="R24" s="223">
        <f>+IF($R$7&lt;$C$24,0,IF($R$7&gt;=$E$24,0,($R$7)*0.15%))</f>
        <v>0</v>
      </c>
      <c r="S24" s="223">
        <f>IF(P24=1,IF(Q24=1,R24,0))</f>
        <v>0</v>
      </c>
      <c r="T24" s="59"/>
    </row>
    <row r="25" spans="2:20" ht="16.5" customHeight="1" x14ac:dyDescent="0.2">
      <c r="B25" s="12" t="s">
        <v>9</v>
      </c>
      <c r="C25" s="13">
        <f>+E24</f>
        <v>2000000000</v>
      </c>
      <c r="D25" s="14" t="s">
        <v>7</v>
      </c>
      <c r="E25" s="13">
        <v>3000000000</v>
      </c>
      <c r="F25" s="15">
        <v>2.5000000000000001E-3</v>
      </c>
      <c r="G25" s="16" t="s">
        <v>16</v>
      </c>
      <c r="H25" s="35"/>
      <c r="I25" s="2">
        <v>3000000</v>
      </c>
      <c r="K25" s="29">
        <f t="shared" ref="K25:K27" si="6">IF($L$4=2016,1,0)</f>
        <v>1</v>
      </c>
      <c r="L25" s="29">
        <f t="shared" ref="L25:L27" si="7">IF($L$2="P. juridica",1,0)</f>
        <v>1</v>
      </c>
      <c r="M25" s="30">
        <f>+IF($M$7&lt;$C$25,0,IF($M$7&gt;=$E$25,0,(($M$7-$C$25)*0.25%)+$I$25))</f>
        <v>0</v>
      </c>
      <c r="N25" s="30">
        <f t="shared" ref="N25:N27" si="8">IF(K25=1,IF(L25=1,M25,0))</f>
        <v>0</v>
      </c>
      <c r="P25" s="222">
        <f t="shared" ref="P25:P27" si="9">IF($L$4=2016,1,0)</f>
        <v>1</v>
      </c>
      <c r="Q25" s="222">
        <f t="shared" ref="Q25:Q27" si="10">IF($L$2="P. juridica",1,0)</f>
        <v>1</v>
      </c>
      <c r="R25" s="223">
        <f>+IF($R$7&lt;$C$25,0,IF($R$7&gt;=$E$25,0,(($R$7-$C$25)*0.25%)+$I$25))</f>
        <v>0</v>
      </c>
      <c r="S25" s="223">
        <f t="shared" ref="S25:S27" si="11">IF(P25=1,IF(Q25=1,R25,0))</f>
        <v>0</v>
      </c>
      <c r="T25" s="59"/>
    </row>
    <row r="26" spans="2:20" ht="16.5" customHeight="1" x14ac:dyDescent="0.2">
      <c r="B26" s="12" t="s">
        <v>9</v>
      </c>
      <c r="C26" s="13">
        <f>+E25</f>
        <v>3000000000</v>
      </c>
      <c r="D26" s="14" t="s">
        <v>7</v>
      </c>
      <c r="E26" s="13">
        <v>5000000000</v>
      </c>
      <c r="F26" s="15">
        <v>5.0000000000000001E-3</v>
      </c>
      <c r="G26" s="16" t="s">
        <v>17</v>
      </c>
      <c r="H26" s="35"/>
      <c r="I26" s="2">
        <v>5500000</v>
      </c>
      <c r="K26" s="29">
        <f t="shared" si="6"/>
        <v>1</v>
      </c>
      <c r="L26" s="29">
        <f t="shared" si="7"/>
        <v>1</v>
      </c>
      <c r="M26" s="30">
        <f>+IF($M$7&lt;$C$26,0,IF($M$7&gt;=$E$26,0,(($M$7-$C$26)*0.5%)+$I$26))</f>
        <v>0</v>
      </c>
      <c r="N26" s="30">
        <f t="shared" si="8"/>
        <v>0</v>
      </c>
      <c r="P26" s="222">
        <f t="shared" si="9"/>
        <v>1</v>
      </c>
      <c r="Q26" s="222">
        <f t="shared" si="10"/>
        <v>1</v>
      </c>
      <c r="R26" s="223">
        <f>+IF($R$7&lt;$C$26,0,IF($R$7&gt;=$E$26,0,(($R$7-$C$26)*0.5%)+$I$26))</f>
        <v>0</v>
      </c>
      <c r="S26" s="223">
        <f t="shared" si="11"/>
        <v>0</v>
      </c>
      <c r="T26" s="59"/>
    </row>
    <row r="27" spans="2:20" ht="16.5" customHeight="1" x14ac:dyDescent="0.2">
      <c r="B27" s="17" t="s">
        <v>9</v>
      </c>
      <c r="C27" s="18">
        <f>+E26</f>
        <v>5000000000</v>
      </c>
      <c r="D27" s="19"/>
      <c r="E27" s="18" t="s">
        <v>12</v>
      </c>
      <c r="F27" s="20">
        <v>0.01</v>
      </c>
      <c r="G27" s="21" t="s">
        <v>18</v>
      </c>
      <c r="H27" s="35"/>
      <c r="I27" s="2">
        <v>15500000</v>
      </c>
      <c r="K27" s="29">
        <f t="shared" si="6"/>
        <v>1</v>
      </c>
      <c r="L27" s="29">
        <f t="shared" si="7"/>
        <v>1</v>
      </c>
      <c r="M27" s="30">
        <f>+IF($M$7&lt;$C$27,0,IF($M$7&gt;$E$27,0,(($M$7-$C$27)*1%)+$I$27))</f>
        <v>0</v>
      </c>
      <c r="N27" s="30">
        <f t="shared" si="8"/>
        <v>0</v>
      </c>
      <c r="P27" s="222">
        <f t="shared" si="9"/>
        <v>1</v>
      </c>
      <c r="Q27" s="222">
        <f t="shared" si="10"/>
        <v>1</v>
      </c>
      <c r="R27" s="223">
        <f>+IF($R$7&lt;$C$27,0,IF($R$7&gt;$E$27,0,(($R$7-$C$27)*1%)+$I$27))</f>
        <v>0</v>
      </c>
      <c r="S27" s="223">
        <f t="shared" si="11"/>
        <v>0</v>
      </c>
      <c r="T27" s="59"/>
    </row>
    <row r="28" spans="2:20" ht="11.25" x14ac:dyDescent="0.2">
      <c r="B28" s="85"/>
      <c r="C28" s="36"/>
      <c r="D28" s="36"/>
      <c r="E28" s="36"/>
      <c r="F28" s="86"/>
      <c r="G28" s="36"/>
      <c r="H28" s="36"/>
      <c r="P28" s="219"/>
      <c r="Q28" s="219"/>
      <c r="R28" s="220"/>
      <c r="S28" s="220"/>
      <c r="T28" s="59"/>
    </row>
    <row r="29" spans="2:20" ht="11.25" x14ac:dyDescent="0.2">
      <c r="B29" s="85"/>
      <c r="C29" s="36"/>
      <c r="D29" s="36"/>
      <c r="E29" s="36"/>
      <c r="F29" s="36"/>
      <c r="G29" s="36"/>
      <c r="H29" s="36"/>
      <c r="P29" s="219"/>
      <c r="Q29" s="219"/>
      <c r="R29" s="220"/>
      <c r="S29" s="220"/>
      <c r="T29" s="59"/>
    </row>
    <row r="30" spans="2:20" x14ac:dyDescent="0.15">
      <c r="P30" s="219"/>
      <c r="Q30" s="219"/>
      <c r="R30" s="220"/>
      <c r="S30" s="220"/>
      <c r="T30" s="59"/>
    </row>
    <row r="31" spans="2:20" x14ac:dyDescent="0.15">
      <c r="P31" s="219"/>
      <c r="Q31" s="219"/>
      <c r="R31" s="220"/>
      <c r="S31" s="220"/>
      <c r="T31" s="59"/>
    </row>
    <row r="32" spans="2:20" ht="15" x14ac:dyDescent="0.25">
      <c r="B32" s="230" t="s">
        <v>19</v>
      </c>
      <c r="C32" s="230"/>
      <c r="D32" s="230"/>
      <c r="E32" s="230"/>
      <c r="F32" s="230"/>
      <c r="G32" s="230"/>
      <c r="H32" s="32"/>
      <c r="P32" s="219"/>
      <c r="Q32" s="219"/>
      <c r="R32" s="220"/>
      <c r="S32" s="220"/>
      <c r="T32" s="59"/>
    </row>
    <row r="33" spans="2:20" ht="11.25" x14ac:dyDescent="0.2">
      <c r="B33" s="232" t="s">
        <v>1</v>
      </c>
      <c r="C33" s="232"/>
      <c r="D33" s="232"/>
      <c r="E33" s="233"/>
      <c r="F33" s="234" t="s">
        <v>2</v>
      </c>
      <c r="G33" s="234" t="s">
        <v>3</v>
      </c>
      <c r="H33" s="33"/>
      <c r="P33" s="219"/>
      <c r="Q33" s="219"/>
      <c r="R33" s="220"/>
      <c r="S33" s="220"/>
      <c r="T33" s="59"/>
    </row>
    <row r="34" spans="2:20" ht="11.25" x14ac:dyDescent="0.2">
      <c r="B34" s="3"/>
      <c r="C34" s="4" t="s">
        <v>4</v>
      </c>
      <c r="D34" s="3"/>
      <c r="E34" s="4" t="s">
        <v>5</v>
      </c>
      <c r="F34" s="234"/>
      <c r="G34" s="234"/>
      <c r="H34" s="33"/>
      <c r="K34" s="28" t="s">
        <v>34</v>
      </c>
      <c r="L34" s="28" t="s">
        <v>35</v>
      </c>
      <c r="M34" s="28" t="s">
        <v>3</v>
      </c>
      <c r="N34" s="28" t="s">
        <v>37</v>
      </c>
      <c r="P34" s="221" t="s">
        <v>34</v>
      </c>
      <c r="Q34" s="221" t="s">
        <v>35</v>
      </c>
      <c r="R34" s="221" t="s">
        <v>3</v>
      </c>
      <c r="S34" s="221" t="s">
        <v>37</v>
      </c>
      <c r="T34" s="59"/>
    </row>
    <row r="35" spans="2:20" ht="13.5" customHeight="1" x14ac:dyDescent="0.2">
      <c r="B35" s="6" t="s">
        <v>6</v>
      </c>
      <c r="C35" s="7">
        <v>0</v>
      </c>
      <c r="D35" s="8" t="s">
        <v>7</v>
      </c>
      <c r="E35" s="9">
        <v>2000000000</v>
      </c>
      <c r="F35" s="10">
        <v>5.0000000000000001E-4</v>
      </c>
      <c r="G35" s="11" t="s">
        <v>20</v>
      </c>
      <c r="H35" s="34"/>
      <c r="K35" s="29">
        <f>IF($L$4=2017,1,0)</f>
        <v>0</v>
      </c>
      <c r="L35" s="29">
        <f>IF($L$2="P. juridica",1,0)</f>
        <v>1</v>
      </c>
      <c r="M35" s="30">
        <f>+IF($M$7&lt;$C$35,0,IF($M$7&gt;=$E$35,0,($M$7)*0.05%))</f>
        <v>0</v>
      </c>
      <c r="N35" s="30" t="b">
        <f>IF(K35=1,IF(L35=1,M35,0))</f>
        <v>0</v>
      </c>
      <c r="P35" s="222">
        <f>IF($L$4=2017,1,0)</f>
        <v>0</v>
      </c>
      <c r="Q35" s="222">
        <f>IF($L$2="P. juridica",1,0)</f>
        <v>1</v>
      </c>
      <c r="R35" s="223">
        <f>+IF($R$7&lt;$C$35,0,IF($R$7&gt;=$E$35,0,($R$7)*0.05%))</f>
        <v>0</v>
      </c>
      <c r="S35" s="223" t="b">
        <f>IF(P35=1,IF(Q35=1,R35,0))</f>
        <v>0</v>
      </c>
      <c r="T35" s="59"/>
    </row>
    <row r="36" spans="2:20" ht="13.5" customHeight="1" x14ac:dyDescent="0.2">
      <c r="B36" s="12" t="s">
        <v>9</v>
      </c>
      <c r="C36" s="13">
        <f>+E35</f>
        <v>2000000000</v>
      </c>
      <c r="D36" s="14" t="s">
        <v>7</v>
      </c>
      <c r="E36" s="13">
        <v>3000000000</v>
      </c>
      <c r="F36" s="15">
        <v>1E-3</v>
      </c>
      <c r="G36" s="16" t="s">
        <v>21</v>
      </c>
      <c r="H36" s="35"/>
      <c r="I36" s="2">
        <v>1000000</v>
      </c>
      <c r="K36" s="29">
        <f t="shared" ref="K36:K38" si="12">IF($L$4=2017,1,0)</f>
        <v>0</v>
      </c>
      <c r="L36" s="29">
        <f t="shared" ref="L36:L38" si="13">IF($L$2="P. juridica",1,0)</f>
        <v>1</v>
      </c>
      <c r="M36" s="30">
        <f>+IF($M$7&lt;$C$36,0,IF($M$7&gt;=$E$36,0,(($M$7-$C$36)*0.1%)+$I$36))</f>
        <v>0</v>
      </c>
      <c r="N36" s="30" t="b">
        <f t="shared" ref="N36:N38" si="14">IF(K36=1,IF(L36=1,M36,0))</f>
        <v>0</v>
      </c>
      <c r="P36" s="222">
        <f t="shared" ref="P36:P38" si="15">IF($L$4=2017,1,0)</f>
        <v>0</v>
      </c>
      <c r="Q36" s="222">
        <f t="shared" ref="Q36:Q38" si="16">IF($L$2="P. juridica",1,0)</f>
        <v>1</v>
      </c>
      <c r="R36" s="223">
        <f>+IF($R$7&lt;$C$36,0,IF($R$7&gt;=$E$36,0,(($R$7-$C$36)*0.1%)+$I$36))</f>
        <v>0</v>
      </c>
      <c r="S36" s="223" t="b">
        <f t="shared" ref="S36:S38" si="17">IF(P36=1,IF(Q36=1,R36,0))</f>
        <v>0</v>
      </c>
      <c r="T36" s="59"/>
    </row>
    <row r="37" spans="2:20" ht="13.5" customHeight="1" x14ac:dyDescent="0.2">
      <c r="B37" s="12" t="s">
        <v>9</v>
      </c>
      <c r="C37" s="13">
        <f>+E36</f>
        <v>3000000000</v>
      </c>
      <c r="D37" s="14" t="s">
        <v>7</v>
      </c>
      <c r="E37" s="13">
        <v>5000000000</v>
      </c>
      <c r="F37" s="15">
        <v>2E-3</v>
      </c>
      <c r="G37" s="16" t="s">
        <v>22</v>
      </c>
      <c r="H37" s="35"/>
      <c r="I37" s="2">
        <v>2000000</v>
      </c>
      <c r="K37" s="29">
        <f t="shared" si="12"/>
        <v>0</v>
      </c>
      <c r="L37" s="29">
        <f t="shared" si="13"/>
        <v>1</v>
      </c>
      <c r="M37" s="30">
        <f>+IF($M$7&lt;$C$37,0,IF($M$7&gt;=$E$37,0,(($M$7-$C$37)*0.2%)+$I$37))</f>
        <v>0</v>
      </c>
      <c r="N37" s="30" t="b">
        <f t="shared" si="14"/>
        <v>0</v>
      </c>
      <c r="P37" s="222">
        <f t="shared" si="15"/>
        <v>0</v>
      </c>
      <c r="Q37" s="222">
        <f t="shared" si="16"/>
        <v>1</v>
      </c>
      <c r="R37" s="223">
        <f>+IF($R$7&lt;$C$37,0,IF($R$7&gt;=$E$37,0,(($R$7-$C$37)*0.2%)+$I$37))</f>
        <v>0</v>
      </c>
      <c r="S37" s="223" t="b">
        <f t="shared" si="17"/>
        <v>0</v>
      </c>
      <c r="T37" s="59"/>
    </row>
    <row r="38" spans="2:20" ht="13.5" customHeight="1" x14ac:dyDescent="0.2">
      <c r="B38" s="17" t="s">
        <v>9</v>
      </c>
      <c r="C38" s="18">
        <f>+E37</f>
        <v>5000000000</v>
      </c>
      <c r="D38" s="19"/>
      <c r="E38" s="18" t="s">
        <v>12</v>
      </c>
      <c r="F38" s="20">
        <v>4.0000000000000001E-3</v>
      </c>
      <c r="G38" s="21" t="s">
        <v>23</v>
      </c>
      <c r="H38" s="35"/>
      <c r="I38" s="2">
        <v>6000000</v>
      </c>
      <c r="K38" s="29">
        <f t="shared" si="12"/>
        <v>0</v>
      </c>
      <c r="L38" s="29">
        <f t="shared" si="13"/>
        <v>1</v>
      </c>
      <c r="M38" s="30">
        <f>+IF($M$7&lt;$C$38,0,IF($M$7&gt;$E$38,0,(($M$7-$C$38)*0.4%)+$I$38))</f>
        <v>0</v>
      </c>
      <c r="N38" s="30" t="b">
        <f t="shared" si="14"/>
        <v>0</v>
      </c>
      <c r="P38" s="222">
        <f t="shared" si="15"/>
        <v>0</v>
      </c>
      <c r="Q38" s="222">
        <f t="shared" si="16"/>
        <v>1</v>
      </c>
      <c r="R38" s="223">
        <f>+IF($R$7&lt;$C$38,0,IF($R$7&gt;$E$38,0,(($R$7-$C$38)*0.4%)+$I$38))</f>
        <v>0</v>
      </c>
      <c r="S38" s="223" t="b">
        <f t="shared" si="17"/>
        <v>0</v>
      </c>
      <c r="T38" s="59"/>
    </row>
    <row r="39" spans="2:20" ht="11.25" x14ac:dyDescent="0.2">
      <c r="B39" s="85"/>
      <c r="C39" s="36"/>
      <c r="D39" s="36"/>
      <c r="E39" s="36"/>
      <c r="F39" s="86"/>
      <c r="G39" s="36"/>
      <c r="H39" s="36"/>
      <c r="P39" s="219"/>
      <c r="Q39" s="219"/>
      <c r="R39" s="220"/>
      <c r="S39" s="220"/>
      <c r="T39" s="59"/>
    </row>
    <row r="40" spans="2:20" ht="11.25" x14ac:dyDescent="0.2">
      <c r="B40" s="85"/>
      <c r="C40" s="36"/>
      <c r="D40" s="36"/>
      <c r="E40" s="36"/>
      <c r="F40" s="36"/>
      <c r="G40" s="36"/>
      <c r="H40" s="36"/>
      <c r="P40" s="219"/>
      <c r="Q40" s="219"/>
      <c r="R40" s="220"/>
      <c r="S40" s="220"/>
      <c r="T40" s="59"/>
    </row>
    <row r="41" spans="2:20" ht="11.25" x14ac:dyDescent="0.2">
      <c r="B41" s="85"/>
      <c r="C41" s="36"/>
      <c r="D41" s="36"/>
      <c r="E41" s="36"/>
      <c r="F41" s="86"/>
      <c r="G41" s="36"/>
      <c r="P41" s="219"/>
      <c r="Q41" s="219"/>
      <c r="R41" s="220"/>
      <c r="S41" s="220"/>
      <c r="T41" s="59"/>
    </row>
    <row r="42" spans="2:20" x14ac:dyDescent="0.15">
      <c r="P42" s="219"/>
      <c r="Q42" s="219"/>
      <c r="R42" s="220"/>
      <c r="S42" s="220"/>
      <c r="T42" s="59"/>
    </row>
    <row r="43" spans="2:20" x14ac:dyDescent="0.15">
      <c r="M43" s="26"/>
      <c r="P43" s="219"/>
      <c r="Q43" s="219"/>
      <c r="R43" s="224"/>
      <c r="S43" s="220"/>
      <c r="T43" s="59"/>
    </row>
    <row r="44" spans="2:20" ht="15" x14ac:dyDescent="0.2">
      <c r="B44" s="156" t="s">
        <v>24</v>
      </c>
      <c r="C44" s="155"/>
      <c r="P44" s="219"/>
      <c r="Q44" s="219"/>
      <c r="R44" s="220"/>
      <c r="S44" s="220"/>
      <c r="T44" s="59"/>
    </row>
    <row r="45" spans="2:20" x14ac:dyDescent="0.15">
      <c r="P45" s="219"/>
      <c r="Q45" s="219"/>
      <c r="R45" s="220"/>
      <c r="S45" s="220"/>
      <c r="T45" s="59"/>
    </row>
    <row r="46" spans="2:20" ht="15" x14ac:dyDescent="0.25">
      <c r="B46" s="230" t="s">
        <v>25</v>
      </c>
      <c r="C46" s="230"/>
      <c r="D46" s="230"/>
      <c r="E46" s="230"/>
      <c r="F46" s="230"/>
      <c r="G46" s="230"/>
      <c r="H46" s="32"/>
      <c r="P46" s="219"/>
      <c r="Q46" s="219"/>
      <c r="R46" s="220"/>
      <c r="S46" s="220"/>
      <c r="T46" s="59"/>
    </row>
    <row r="47" spans="2:20" ht="11.25" x14ac:dyDescent="0.2">
      <c r="B47" s="232" t="s">
        <v>1</v>
      </c>
      <c r="C47" s="232"/>
      <c r="D47" s="232"/>
      <c r="E47" s="233"/>
      <c r="F47" s="234" t="s">
        <v>2</v>
      </c>
      <c r="G47" s="234" t="s">
        <v>3</v>
      </c>
      <c r="H47" s="33"/>
      <c r="P47" s="219"/>
      <c r="Q47" s="219"/>
      <c r="R47" s="220"/>
      <c r="S47" s="220"/>
      <c r="T47" s="59"/>
    </row>
    <row r="48" spans="2:20" ht="11.25" x14ac:dyDescent="0.2">
      <c r="B48" s="3"/>
      <c r="C48" s="4" t="s">
        <v>4</v>
      </c>
      <c r="D48" s="3"/>
      <c r="E48" s="4" t="s">
        <v>5</v>
      </c>
      <c r="F48" s="234"/>
      <c r="G48" s="234"/>
      <c r="H48" s="33"/>
      <c r="K48" s="28" t="s">
        <v>34</v>
      </c>
      <c r="L48" s="28" t="s">
        <v>35</v>
      </c>
      <c r="M48" s="28" t="s">
        <v>3</v>
      </c>
      <c r="N48" s="28" t="s">
        <v>37</v>
      </c>
      <c r="P48" s="221" t="s">
        <v>34</v>
      </c>
      <c r="Q48" s="221" t="s">
        <v>35</v>
      </c>
      <c r="R48" s="221" t="s">
        <v>3</v>
      </c>
      <c r="S48" s="221" t="s">
        <v>37</v>
      </c>
      <c r="T48" s="59"/>
    </row>
    <row r="49" spans="2:20" ht="18" customHeight="1" x14ac:dyDescent="0.2">
      <c r="B49" s="6" t="s">
        <v>6</v>
      </c>
      <c r="C49" s="7">
        <v>0</v>
      </c>
      <c r="D49" s="8" t="s">
        <v>7</v>
      </c>
      <c r="E49" s="9">
        <v>2000000000</v>
      </c>
      <c r="F49" s="22">
        <v>1.25E-3</v>
      </c>
      <c r="G49" s="11" t="s">
        <v>26</v>
      </c>
      <c r="H49" s="34"/>
      <c r="K49" s="29">
        <v>1</v>
      </c>
      <c r="L49" s="29">
        <f>IF($L$2="P. natural",1,0)</f>
        <v>0</v>
      </c>
      <c r="M49" s="30">
        <f>+IF($M$7&lt;$C$49,0,IF($M$7&gt;=$E$49,0,($M$7)*0.125%))</f>
        <v>0</v>
      </c>
      <c r="N49" s="30">
        <f>IF(K49=1,IF(L49=1,M49,0))</f>
        <v>0</v>
      </c>
      <c r="P49" s="222">
        <v>1</v>
      </c>
      <c r="Q49" s="222">
        <f>IF($L$2="P. natural",1,0)</f>
        <v>0</v>
      </c>
      <c r="R49" s="223">
        <f>+IF($R$7&lt;$C$49,0,IF($R$7&gt;=$E$49,0,($R$7)*0.125%))</f>
        <v>0</v>
      </c>
      <c r="S49" s="223">
        <f>IF(P49=1,IF(Q49=1,R49,0))</f>
        <v>0</v>
      </c>
      <c r="T49" s="59"/>
    </row>
    <row r="50" spans="2:20" ht="18" customHeight="1" x14ac:dyDescent="0.2">
      <c r="B50" s="12" t="s">
        <v>9</v>
      </c>
      <c r="C50" s="13">
        <f>+E49</f>
        <v>2000000000</v>
      </c>
      <c r="D50" s="14" t="s">
        <v>7</v>
      </c>
      <c r="E50" s="13">
        <v>3000000000</v>
      </c>
      <c r="F50" s="15">
        <v>3.5000000000000001E-3</v>
      </c>
      <c r="G50" s="16" t="s">
        <v>27</v>
      </c>
      <c r="H50" s="35"/>
      <c r="I50" s="2">
        <v>2500000</v>
      </c>
      <c r="K50" s="29">
        <v>1</v>
      </c>
      <c r="L50" s="29">
        <f t="shared" ref="L50:L52" si="18">IF($L$2="P. natural",1,0)</f>
        <v>0</v>
      </c>
      <c r="M50" s="30">
        <f>+IF($M$7&lt;$C$50,0,IF($M$7&gt;=$E$50,0,(($M$7-$C$50)*0.35%)+$I$50))</f>
        <v>0</v>
      </c>
      <c r="N50" s="30">
        <f t="shared" ref="N50:N52" si="19">IF(K50=1,IF(L50=1,M50,0))</f>
        <v>0</v>
      </c>
      <c r="P50" s="222">
        <v>1</v>
      </c>
      <c r="Q50" s="222">
        <f t="shared" ref="Q50:Q52" si="20">IF($L$2="P. natural",1,0)</f>
        <v>0</v>
      </c>
      <c r="R50" s="223">
        <f>+IF($R$7&lt;$C$50,0,IF($R$7&gt;=$E$50,0,(($R$7-$C$50)*0.35%)+$I$50))</f>
        <v>0</v>
      </c>
      <c r="S50" s="223">
        <f t="shared" ref="S50:S52" si="21">IF(P50=1,IF(Q50=1,R50,0))</f>
        <v>0</v>
      </c>
      <c r="T50" s="59"/>
    </row>
    <row r="51" spans="2:20" ht="18" customHeight="1" x14ac:dyDescent="0.2">
      <c r="B51" s="12" t="s">
        <v>9</v>
      </c>
      <c r="C51" s="13">
        <f>+E50</f>
        <v>3000000000</v>
      </c>
      <c r="D51" s="14" t="s">
        <v>7</v>
      </c>
      <c r="E51" s="13">
        <v>5000000000</v>
      </c>
      <c r="F51" s="15">
        <v>7.4999999999999997E-3</v>
      </c>
      <c r="G51" s="16" t="s">
        <v>28</v>
      </c>
      <c r="H51" s="35"/>
      <c r="I51" s="2">
        <v>6000000</v>
      </c>
      <c r="K51" s="29">
        <v>1</v>
      </c>
      <c r="L51" s="29">
        <f t="shared" si="18"/>
        <v>0</v>
      </c>
      <c r="M51" s="30">
        <f>+IF($M$7&lt;$C$51,0,IF($M$7&gt;=$E$51,0,(($M$7-$C$51)*0.75%)+$I$51))</f>
        <v>0</v>
      </c>
      <c r="N51" s="30">
        <f t="shared" si="19"/>
        <v>0</v>
      </c>
      <c r="P51" s="222">
        <v>1</v>
      </c>
      <c r="Q51" s="222">
        <f t="shared" si="20"/>
        <v>0</v>
      </c>
      <c r="R51" s="223">
        <f>+IF($R$7&lt;$C$51,0,IF($R$7&gt;=$E$51,0,(($R$7-$C$51)*0.75%)+$I$51))</f>
        <v>0</v>
      </c>
      <c r="S51" s="223">
        <f t="shared" si="21"/>
        <v>0</v>
      </c>
      <c r="T51" s="59"/>
    </row>
    <row r="52" spans="2:20" ht="18" customHeight="1" x14ac:dyDescent="0.2">
      <c r="B52" s="17" t="s">
        <v>9</v>
      </c>
      <c r="C52" s="18">
        <f>+E51</f>
        <v>5000000000</v>
      </c>
      <c r="D52" s="19"/>
      <c r="E52" s="18" t="s">
        <v>12</v>
      </c>
      <c r="F52" s="20">
        <v>1.4999999999999999E-2</v>
      </c>
      <c r="G52" s="21" t="s">
        <v>29</v>
      </c>
      <c r="H52" s="35"/>
      <c r="I52" s="2">
        <v>21000000</v>
      </c>
      <c r="K52" s="29">
        <v>1</v>
      </c>
      <c r="L52" s="29">
        <f t="shared" si="18"/>
        <v>0</v>
      </c>
      <c r="M52" s="30">
        <f>+IF($M$7&lt;$C$52,0,IF($M$7&gt;$E$52,0,(($M$7-$C$52)*1.5%)+$I$52))</f>
        <v>0</v>
      </c>
      <c r="N52" s="30">
        <f t="shared" si="19"/>
        <v>0</v>
      </c>
      <c r="P52" s="222">
        <v>1</v>
      </c>
      <c r="Q52" s="222">
        <f t="shared" si="20"/>
        <v>0</v>
      </c>
      <c r="R52" s="223">
        <f>+IF($R$7&lt;$C$52,0,IF($R$7&gt;$E$52,0,(($R$7-$C$52)*1.5%)+$I$52))</f>
        <v>0</v>
      </c>
      <c r="S52" s="223">
        <f t="shared" si="21"/>
        <v>0</v>
      </c>
      <c r="T52" s="59"/>
    </row>
    <row r="53" spans="2:20" ht="11.25" x14ac:dyDescent="0.2">
      <c r="B53" s="85"/>
      <c r="C53" s="36"/>
      <c r="D53" s="36"/>
      <c r="E53" s="36"/>
      <c r="F53" s="86"/>
      <c r="G53" s="36"/>
      <c r="H53" s="36"/>
      <c r="P53" s="219"/>
      <c r="Q53" s="219"/>
      <c r="R53" s="220"/>
      <c r="S53" s="220"/>
      <c r="T53" s="59"/>
    </row>
    <row r="54" spans="2:20" ht="11.25" x14ac:dyDescent="0.2">
      <c r="B54" s="85"/>
      <c r="C54" s="36"/>
      <c r="D54" s="36"/>
      <c r="E54" s="36"/>
      <c r="F54" s="36"/>
      <c r="G54" s="36"/>
      <c r="H54" s="36"/>
      <c r="P54" s="219"/>
      <c r="Q54" s="219"/>
      <c r="R54" s="220"/>
      <c r="S54" s="220"/>
      <c r="T54" s="59"/>
    </row>
    <row r="55" spans="2:20" x14ac:dyDescent="0.15">
      <c r="P55" s="219"/>
      <c r="Q55" s="219"/>
      <c r="R55" s="220"/>
      <c r="S55" s="220"/>
      <c r="T55" s="59"/>
    </row>
    <row r="56" spans="2:20" x14ac:dyDescent="0.15">
      <c r="M56" s="26"/>
      <c r="P56" s="219"/>
      <c r="Q56" s="219"/>
      <c r="R56" s="224"/>
      <c r="S56" s="220"/>
      <c r="T56" s="59"/>
    </row>
    <row r="57" spans="2:20" x14ac:dyDescent="0.15">
      <c r="G57" s="1">
        <v>2004215000</v>
      </c>
      <c r="M57" s="60" t="s">
        <v>3</v>
      </c>
      <c r="N57" s="61">
        <f>SUM(N13:N52)</f>
        <v>0</v>
      </c>
      <c r="P57" s="219"/>
      <c r="Q57" s="219"/>
      <c r="R57" s="220" t="s">
        <v>3</v>
      </c>
      <c r="S57" s="224">
        <f>SUM(S13:S52)</f>
        <v>0</v>
      </c>
      <c r="T57" s="59"/>
    </row>
    <row r="59" spans="2:20" x14ac:dyDescent="0.15">
      <c r="G59" s="1">
        <f>+G57-2000000000</f>
        <v>4215000</v>
      </c>
    </row>
    <row r="60" spans="2:20" ht="15" x14ac:dyDescent="0.2">
      <c r="C60" s="177" t="s">
        <v>31</v>
      </c>
      <c r="G60" s="1">
        <f>+G59*0.35%</f>
        <v>14752.499999999998</v>
      </c>
    </row>
    <row r="61" spans="2:20" x14ac:dyDescent="0.15">
      <c r="G61" s="1">
        <f>2500000+14752</f>
        <v>2514752</v>
      </c>
    </row>
    <row r="62" spans="2:20" x14ac:dyDescent="0.15">
      <c r="C62" s="23" t="s">
        <v>32</v>
      </c>
      <c r="G62" s="1">
        <f>+G57*0.125%</f>
        <v>2505268.75</v>
      </c>
    </row>
    <row r="63" spans="2:20" x14ac:dyDescent="0.15">
      <c r="C63" s="24">
        <v>2015</v>
      </c>
      <c r="D63" s="25">
        <v>0.1</v>
      </c>
    </row>
    <row r="64" spans="2:20" x14ac:dyDescent="0.15">
      <c r="C64" s="24">
        <v>2016</v>
      </c>
      <c r="D64" s="157">
        <v>0.115</v>
      </c>
    </row>
    <row r="65" spans="3:4" x14ac:dyDescent="0.15">
      <c r="C65" s="24">
        <v>2017</v>
      </c>
      <c r="D65" s="25">
        <v>0.13</v>
      </c>
    </row>
  </sheetData>
  <sheetProtection password="CAE7" sheet="1" objects="1" scenarios="1" formatCells="0" formatColumns="0" formatRows="0"/>
  <mergeCells count="17">
    <mergeCell ref="B10:G10"/>
    <mergeCell ref="B11:E11"/>
    <mergeCell ref="F11:F12"/>
    <mergeCell ref="G11:G12"/>
    <mergeCell ref="B21:G21"/>
    <mergeCell ref="B46:G46"/>
    <mergeCell ref="T18:T21"/>
    <mergeCell ref="B47:E47"/>
    <mergeCell ref="F47:F48"/>
    <mergeCell ref="G47:G48"/>
    <mergeCell ref="B22:E22"/>
    <mergeCell ref="F22:F23"/>
    <mergeCell ref="G22:G23"/>
    <mergeCell ref="B32:G32"/>
    <mergeCell ref="B33:E33"/>
    <mergeCell ref="F33:F34"/>
    <mergeCell ref="G33:G34"/>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J253"/>
  <sheetViews>
    <sheetView tabSelected="1" workbookViewId="0">
      <pane xSplit="1" ySplit="6" topLeftCell="B7" activePane="bottomRight" state="frozen"/>
      <selection pane="topRight" activeCell="B1" sqref="B1"/>
      <selection pane="bottomLeft" activeCell="A7" sqref="A7"/>
      <selection pane="bottomRight" activeCell="B8" sqref="B8:C8"/>
    </sheetView>
  </sheetViews>
  <sheetFormatPr baseColWidth="10" defaultColWidth="0" defaultRowHeight="10.5" zeroHeight="1" x14ac:dyDescent="0.15"/>
  <cols>
    <col min="1" max="1" width="1.83203125" style="1" customWidth="1"/>
    <col min="2" max="2" width="70.33203125" style="1" customWidth="1"/>
    <col min="3" max="3" width="8.83203125" style="1" customWidth="1"/>
    <col min="4" max="4" width="53.83203125" style="1" customWidth="1"/>
    <col min="5" max="5" width="19.33203125" style="59" hidden="1" customWidth="1"/>
    <col min="6" max="6" width="15.1640625" style="59" hidden="1" customWidth="1"/>
    <col min="7" max="7" width="38.1640625" style="1" customWidth="1"/>
    <col min="8" max="8" width="16.5" style="1" bestFit="1" customWidth="1"/>
    <col min="9" max="9" width="15.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2:9" ht="5.25" customHeight="1" x14ac:dyDescent="0.15"/>
    <row r="2" spans="2:9" ht="23.25" x14ac:dyDescent="0.35">
      <c r="B2" s="37"/>
      <c r="C2" s="37"/>
    </row>
    <row r="3" spans="2:9" ht="23.25" x14ac:dyDescent="0.35">
      <c r="B3" s="37"/>
      <c r="C3" s="37"/>
      <c r="I3" s="52"/>
    </row>
    <row r="4" spans="2:9" ht="20.25" customHeight="1" x14ac:dyDescent="0.35">
      <c r="B4" s="37"/>
      <c r="C4" s="37"/>
      <c r="G4" s="52"/>
    </row>
    <row r="5" spans="2:9" ht="22.5" customHeight="1" x14ac:dyDescent="0.15">
      <c r="B5" s="217"/>
      <c r="G5" s="159" t="s">
        <v>108</v>
      </c>
    </row>
    <row r="6" spans="2:9" ht="15" x14ac:dyDescent="0.25">
      <c r="B6" s="38" t="s">
        <v>38</v>
      </c>
      <c r="C6" s="38"/>
      <c r="G6" s="158" t="s">
        <v>105</v>
      </c>
    </row>
    <row r="7" spans="2:9" ht="15.75" customHeight="1" x14ac:dyDescent="0.25">
      <c r="B7" s="39"/>
      <c r="C7" s="39"/>
    </row>
    <row r="8" spans="2:9" ht="14.25" customHeight="1" x14ac:dyDescent="0.15">
      <c r="B8" s="242" t="s">
        <v>59</v>
      </c>
      <c r="C8" s="243"/>
      <c r="D8" s="166" t="s">
        <v>36</v>
      </c>
      <c r="E8" s="59">
        <f>IF(D8="P. Juridica",1,0)</f>
        <v>1</v>
      </c>
      <c r="F8" s="59">
        <f>IF(D9=2018,1,0)</f>
        <v>0</v>
      </c>
      <c r="G8" s="174"/>
    </row>
    <row r="9" spans="2:9" ht="14.25" customHeight="1" x14ac:dyDescent="0.15">
      <c r="B9" s="242" t="s">
        <v>61</v>
      </c>
      <c r="C9" s="243"/>
      <c r="D9" s="216">
        <v>2016</v>
      </c>
      <c r="F9" s="59">
        <f>+E8+F8</f>
        <v>1</v>
      </c>
      <c r="G9" s="175" t="str">
        <f>IF(F9=2,("Para el año 2018 las personas jurídicas no deben liquidar impuesto"),"")</f>
        <v/>
      </c>
    </row>
    <row r="10" spans="2:9" ht="12.75" customHeight="1" x14ac:dyDescent="0.15">
      <c r="B10" s="244" t="s">
        <v>109</v>
      </c>
      <c r="C10" s="245"/>
      <c r="D10" s="225">
        <v>29753</v>
      </c>
      <c r="G10" s="175"/>
    </row>
    <row r="11" spans="2:9" ht="10.5" customHeight="1" x14ac:dyDescent="0.15">
      <c r="B11" s="244" t="s">
        <v>67</v>
      </c>
      <c r="C11" s="245"/>
      <c r="D11" s="226">
        <v>6.7699999999999996E-2</v>
      </c>
      <c r="G11" s="175"/>
    </row>
    <row r="12" spans="2:9" ht="11.25" hidden="1" x14ac:dyDescent="0.15">
      <c r="B12" s="79"/>
      <c r="C12" s="79"/>
      <c r="D12" s="80"/>
      <c r="G12" s="175"/>
    </row>
    <row r="13" spans="2:9" ht="18" customHeight="1" x14ac:dyDescent="0.15">
      <c r="B13" s="440" t="s">
        <v>168</v>
      </c>
      <c r="C13" s="441"/>
      <c r="D13" s="167"/>
      <c r="G13" s="175" t="s">
        <v>176</v>
      </c>
    </row>
    <row r="14" spans="2:9" ht="6.75" customHeight="1" x14ac:dyDescent="0.15">
      <c r="B14" s="79"/>
      <c r="C14" s="79"/>
      <c r="D14" s="80"/>
      <c r="G14" s="175"/>
    </row>
    <row r="15" spans="2:9" ht="15.75" customHeight="1" x14ac:dyDescent="0.25">
      <c r="B15" s="39"/>
      <c r="C15" s="39"/>
      <c r="G15" s="174"/>
    </row>
    <row r="16" spans="2:9" ht="15" customHeight="1" x14ac:dyDescent="0.15">
      <c r="B16" s="242" t="s">
        <v>39</v>
      </c>
      <c r="C16" s="243"/>
      <c r="D16" s="40" t="s">
        <v>110</v>
      </c>
      <c r="E16" s="62"/>
      <c r="F16" s="62"/>
      <c r="G16" s="174"/>
    </row>
    <row r="17" spans="2:9" ht="15" x14ac:dyDescent="0.25">
      <c r="B17" s="242" t="s">
        <v>40</v>
      </c>
      <c r="C17" s="243"/>
      <c r="D17" s="41">
        <v>800258254</v>
      </c>
      <c r="E17" s="63"/>
      <c r="F17" s="63"/>
      <c r="G17" s="174"/>
    </row>
    <row r="18" spans="2:9" ht="15" x14ac:dyDescent="0.25">
      <c r="B18" s="203" t="s">
        <v>45</v>
      </c>
      <c r="C18" s="204"/>
      <c r="D18" s="41"/>
      <c r="E18" s="63"/>
      <c r="F18" s="63"/>
      <c r="G18" s="174"/>
    </row>
    <row r="19" spans="2:9" ht="15" x14ac:dyDescent="0.25">
      <c r="B19" s="242" t="s">
        <v>157</v>
      </c>
      <c r="C19" s="243"/>
      <c r="D19" s="42"/>
      <c r="E19" s="63"/>
      <c r="F19" s="63"/>
      <c r="G19" s="174"/>
    </row>
    <row r="20" spans="2:9" ht="15" x14ac:dyDescent="0.25">
      <c r="B20" s="242" t="s">
        <v>42</v>
      </c>
      <c r="C20" s="243"/>
      <c r="D20" s="42" t="s">
        <v>41</v>
      </c>
      <c r="E20" s="63"/>
      <c r="F20" s="63"/>
      <c r="G20" s="174"/>
    </row>
    <row r="21" spans="2:9" ht="15" x14ac:dyDescent="0.25">
      <c r="B21" s="242" t="s">
        <v>43</v>
      </c>
      <c r="C21" s="243"/>
      <c r="D21" s="42"/>
      <c r="E21" s="63"/>
      <c r="F21" s="63"/>
      <c r="G21" s="174"/>
    </row>
    <row r="22" spans="2:9" ht="15" x14ac:dyDescent="0.25">
      <c r="B22" s="242" t="s">
        <v>44</v>
      </c>
      <c r="C22" s="243"/>
      <c r="D22" s="42" t="s">
        <v>41</v>
      </c>
      <c r="E22" s="63"/>
      <c r="F22" s="63"/>
      <c r="G22" s="174"/>
    </row>
    <row r="23" spans="2:9" ht="15" x14ac:dyDescent="0.25">
      <c r="B23" s="202" t="s">
        <v>116</v>
      </c>
      <c r="C23" s="178"/>
      <c r="D23" s="42"/>
      <c r="E23" s="63"/>
      <c r="F23" s="63"/>
      <c r="G23" s="174"/>
    </row>
    <row r="24" spans="2:9" ht="15" x14ac:dyDescent="0.25">
      <c r="B24" s="202" t="s">
        <v>117</v>
      </c>
      <c r="C24" s="178"/>
      <c r="D24" s="42"/>
      <c r="E24" s="63"/>
      <c r="F24" s="63"/>
      <c r="G24" s="174"/>
    </row>
    <row r="25" spans="2:9" ht="12.75" hidden="1" x14ac:dyDescent="0.2">
      <c r="B25" s="43" t="s">
        <v>45</v>
      </c>
      <c r="C25" s="43"/>
      <c r="D25" s="44">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5" s="64"/>
      <c r="F25" s="64"/>
      <c r="G25" s="174"/>
    </row>
    <row r="26" spans="2:9" ht="12.75" hidden="1" x14ac:dyDescent="0.2">
      <c r="B26" s="43" t="s">
        <v>45</v>
      </c>
      <c r="C26" s="43"/>
      <c r="D26" s="44">
        <f>IF(D25=0,0,IF(D25=1,1,11-D25))</f>
        <v>4</v>
      </c>
      <c r="E26" s="65"/>
      <c r="F26" s="65"/>
      <c r="G26" s="174"/>
    </row>
    <row r="27" spans="2:9" ht="15" x14ac:dyDescent="0.25">
      <c r="B27" s="244" t="s">
        <v>46</v>
      </c>
      <c r="C27" s="245"/>
      <c r="D27" s="42">
        <v>32</v>
      </c>
      <c r="E27" s="66"/>
      <c r="F27" s="66"/>
      <c r="G27" s="174"/>
    </row>
    <row r="28" spans="2:9" ht="12.75" x14ac:dyDescent="0.2">
      <c r="B28" s="51"/>
      <c r="C28" s="51"/>
      <c r="G28" s="174"/>
    </row>
    <row r="29" spans="2:9" ht="12.75" x14ac:dyDescent="0.2">
      <c r="B29" s="51"/>
      <c r="C29" s="51"/>
      <c r="D29" s="52"/>
    </row>
    <row r="30" spans="2:9" ht="12.75" x14ac:dyDescent="0.2">
      <c r="B30" s="53" t="s">
        <v>56</v>
      </c>
      <c r="C30" s="53"/>
    </row>
    <row r="31" spans="2:9" ht="8.25" customHeight="1" x14ac:dyDescent="0.2">
      <c r="B31" s="51"/>
      <c r="C31" s="51"/>
      <c r="D31" s="52"/>
    </row>
    <row r="32" spans="2:9" ht="15" x14ac:dyDescent="0.25">
      <c r="B32" s="260" t="s">
        <v>57</v>
      </c>
      <c r="C32" s="261"/>
      <c r="D32" s="160" t="s">
        <v>175</v>
      </c>
      <c r="E32" s="160"/>
      <c r="F32" s="160"/>
      <c r="G32" s="160" t="s">
        <v>58</v>
      </c>
      <c r="H32" s="174"/>
      <c r="I32" s="174"/>
    </row>
    <row r="33" spans="2:10" ht="15" x14ac:dyDescent="0.25">
      <c r="B33" s="148" t="s">
        <v>62</v>
      </c>
      <c r="C33" s="148">
        <f>+D9</f>
        <v>2016</v>
      </c>
      <c r="D33" s="194">
        <v>1000</v>
      </c>
      <c r="E33" s="67"/>
      <c r="F33" s="67"/>
      <c r="G33" s="74">
        <f>ROUND(D33,-3)+D36+D37</f>
        <v>1000</v>
      </c>
      <c r="H33" s="174"/>
      <c r="I33" s="227"/>
    </row>
    <row r="34" spans="2:10" ht="15" x14ac:dyDescent="0.25">
      <c r="B34" s="148" t="s">
        <v>63</v>
      </c>
      <c r="C34" s="148">
        <f>+D9</f>
        <v>2016</v>
      </c>
      <c r="D34" s="194"/>
      <c r="E34" s="67"/>
      <c r="F34" s="67"/>
      <c r="G34" s="74">
        <f>IF((D34-D38-D39)&lt;0,0,(D34-D38-D39))</f>
        <v>0</v>
      </c>
      <c r="H34" s="201"/>
      <c r="I34" s="201"/>
      <c r="J34" s="201"/>
    </row>
    <row r="35" spans="2:10" ht="15" x14ac:dyDescent="0.25">
      <c r="B35" s="148" t="s">
        <v>154</v>
      </c>
      <c r="C35" s="148"/>
      <c r="D35" s="194"/>
      <c r="E35" s="67"/>
      <c r="F35" s="67"/>
      <c r="G35" s="74">
        <f>ROUND(D35,-3)</f>
        <v>0</v>
      </c>
      <c r="H35" s="201"/>
      <c r="I35" s="168"/>
      <c r="J35" s="201"/>
    </row>
    <row r="36" spans="2:10" ht="15" x14ac:dyDescent="0.25">
      <c r="B36" s="199" t="s">
        <v>133</v>
      </c>
      <c r="C36" s="148">
        <f>+C33</f>
        <v>2016</v>
      </c>
      <c r="D36" s="194"/>
      <c r="E36" s="67"/>
      <c r="F36" s="67"/>
      <c r="G36" s="74">
        <f t="shared" ref="G36:G39" si="0">ROUND(D36,-3)</f>
        <v>0</v>
      </c>
      <c r="H36" s="227"/>
      <c r="I36" s="168"/>
      <c r="J36" s="168"/>
    </row>
    <row r="37" spans="2:10" ht="15" x14ac:dyDescent="0.25">
      <c r="B37" s="199" t="s">
        <v>134</v>
      </c>
      <c r="C37" s="148">
        <f>+C33</f>
        <v>2016</v>
      </c>
      <c r="D37" s="194"/>
      <c r="E37" s="67"/>
      <c r="F37" s="67"/>
      <c r="G37" s="74">
        <f t="shared" si="0"/>
        <v>0</v>
      </c>
      <c r="H37" s="174" t="str">
        <f t="shared" ref="H37:H39" si="1">IF(C37=2018,"Este año no existe normalizacón, deje esta casilla en ceros","")</f>
        <v/>
      </c>
      <c r="I37" s="168"/>
      <c r="J37" s="168"/>
    </row>
    <row r="38" spans="2:10" ht="15" x14ac:dyDescent="0.25">
      <c r="B38" s="200" t="s">
        <v>150</v>
      </c>
      <c r="C38" s="148">
        <f>+C33</f>
        <v>2016</v>
      </c>
      <c r="D38" s="198"/>
      <c r="E38" s="67"/>
      <c r="F38" s="67"/>
      <c r="G38" s="74">
        <f t="shared" si="0"/>
        <v>0</v>
      </c>
      <c r="H38" s="174" t="str">
        <f t="shared" si="1"/>
        <v/>
      </c>
      <c r="I38" s="168"/>
      <c r="J38" s="168"/>
    </row>
    <row r="39" spans="2:10" ht="15" x14ac:dyDescent="0.25">
      <c r="B39" s="200" t="s">
        <v>155</v>
      </c>
      <c r="C39" s="148">
        <f>+C33</f>
        <v>2016</v>
      </c>
      <c r="D39" s="198"/>
      <c r="E39" s="67"/>
      <c r="F39" s="67"/>
      <c r="G39" s="74">
        <f t="shared" si="0"/>
        <v>0</v>
      </c>
      <c r="H39" s="174" t="str">
        <f t="shared" si="1"/>
        <v/>
      </c>
      <c r="I39" s="168"/>
      <c r="J39" s="168"/>
    </row>
    <row r="40" spans="2:10" ht="15" x14ac:dyDescent="0.25">
      <c r="B40" s="199" t="s">
        <v>151</v>
      </c>
      <c r="C40" s="148"/>
      <c r="D40" s="195">
        <f>SUM(D36:D39)</f>
        <v>0</v>
      </c>
      <c r="E40" s="67"/>
      <c r="F40" s="67"/>
      <c r="G40" s="74">
        <f>+D40</f>
        <v>0</v>
      </c>
      <c r="H40" s="168"/>
      <c r="I40" s="168"/>
      <c r="J40" s="168"/>
    </row>
    <row r="41" spans="2:10" ht="14.25" hidden="1" customHeight="1" x14ac:dyDescent="0.25">
      <c r="B41" s="196" t="s">
        <v>152</v>
      </c>
      <c r="C41" s="196"/>
      <c r="D41" s="197">
        <f>+D36+D37+D38+D39</f>
        <v>0</v>
      </c>
      <c r="E41" s="73"/>
      <c r="F41" s="73"/>
      <c r="G41" s="197"/>
      <c r="H41" s="201"/>
      <c r="I41" s="168"/>
      <c r="J41" s="168"/>
    </row>
    <row r="42" spans="2:10" ht="13.5" customHeight="1" x14ac:dyDescent="0.25">
      <c r="B42" s="146" t="s">
        <v>64</v>
      </c>
      <c r="C42" s="148">
        <f>+D9</f>
        <v>2016</v>
      </c>
      <c r="D42" s="195">
        <f>+D33-D34+D36+D37+D38+D39</f>
        <v>1000</v>
      </c>
      <c r="E42" s="67"/>
      <c r="F42" s="67"/>
      <c r="G42" s="74">
        <f>IF(G34&lt;0,G33+G34,G33-G34)</f>
        <v>1000</v>
      </c>
      <c r="H42" s="201"/>
      <c r="I42" s="168"/>
      <c r="J42" s="168"/>
    </row>
    <row r="43" spans="2:10" ht="15" hidden="1" x14ac:dyDescent="0.25">
      <c r="B43" s="71" t="s">
        <v>60</v>
      </c>
      <c r="C43" s="72"/>
      <c r="D43" s="206">
        <f>IF(G42&lt;0,0%,(G42/(G33)))</f>
        <v>1</v>
      </c>
      <c r="E43" s="73"/>
      <c r="F43" s="73"/>
      <c r="G43" s="75"/>
    </row>
    <row r="44" spans="2:10" ht="15" x14ac:dyDescent="0.25">
      <c r="D44" s="54"/>
      <c r="E44" s="69"/>
      <c r="F44" s="69"/>
    </row>
    <row r="45" spans="2:10" ht="15" x14ac:dyDescent="0.25">
      <c r="B45" s="38" t="s">
        <v>111</v>
      </c>
      <c r="C45" s="38"/>
      <c r="D45" s="54"/>
      <c r="E45" s="69"/>
      <c r="F45" s="69"/>
    </row>
    <row r="46" spans="2:10" ht="15" x14ac:dyDescent="0.25">
      <c r="D46" s="54"/>
      <c r="E46" s="69"/>
      <c r="F46" s="69"/>
    </row>
    <row r="47" spans="2:10" ht="30" customHeight="1" x14ac:dyDescent="0.25">
      <c r="B47" s="264" t="s">
        <v>65</v>
      </c>
      <c r="C47" s="265"/>
      <c r="D47" s="81">
        <v>0</v>
      </c>
      <c r="E47" s="67">
        <f>12200*D10</f>
        <v>362986600</v>
      </c>
      <c r="F47" s="67"/>
      <c r="G47" s="84">
        <f>IF(D47&lt;E47,D47,E47)</f>
        <v>0</v>
      </c>
    </row>
    <row r="48" spans="2:10" ht="47.25" customHeight="1" x14ac:dyDescent="0.25">
      <c r="B48" s="264" t="s">
        <v>66</v>
      </c>
      <c r="C48" s="265"/>
      <c r="D48" s="81">
        <v>0</v>
      </c>
      <c r="E48" s="205">
        <f>+D43</f>
        <v>1</v>
      </c>
      <c r="F48" s="76"/>
      <c r="G48" s="84">
        <f>IF($D$43&lt;0%,0,+D48*E48)</f>
        <v>0</v>
      </c>
    </row>
    <row r="49" spans="2:10" ht="31.5" customHeight="1" x14ac:dyDescent="0.25">
      <c r="B49" s="266" t="s">
        <v>142</v>
      </c>
      <c r="C49" s="267"/>
      <c r="D49" s="81"/>
      <c r="E49" s="205">
        <f>+D43</f>
        <v>1</v>
      </c>
      <c r="F49" s="76"/>
      <c r="G49" s="84">
        <f>IF($D$43&lt;0%,0,+D49*E49)</f>
        <v>0</v>
      </c>
    </row>
    <row r="50" spans="2:10" ht="30" customHeight="1" x14ac:dyDescent="0.25">
      <c r="B50" s="250" t="s">
        <v>143</v>
      </c>
      <c r="C50" s="251"/>
      <c r="D50" s="81"/>
      <c r="E50" s="205">
        <f>+D43</f>
        <v>1</v>
      </c>
      <c r="F50" s="76"/>
      <c r="G50" s="84">
        <f>IF($D$43&lt;0%,0,+D50*E50)</f>
        <v>0</v>
      </c>
    </row>
    <row r="51" spans="2:10" ht="38.25" customHeight="1" x14ac:dyDescent="0.25">
      <c r="B51" s="250" t="s">
        <v>144</v>
      </c>
      <c r="C51" s="251"/>
      <c r="D51" s="81"/>
      <c r="E51" s="205">
        <f>+D43</f>
        <v>1</v>
      </c>
      <c r="F51" s="76"/>
      <c r="G51" s="84">
        <f>IF($D$43&lt;0%,0,+D51*E51)</f>
        <v>0</v>
      </c>
    </row>
    <row r="52" spans="2:10" ht="15" x14ac:dyDescent="0.25">
      <c r="B52" s="250" t="s">
        <v>145</v>
      </c>
      <c r="C52" s="251"/>
      <c r="D52" s="81"/>
      <c r="E52" s="67"/>
      <c r="F52" s="67"/>
      <c r="G52" s="84">
        <f t="shared" ref="G52:G58" si="2">+D52</f>
        <v>0</v>
      </c>
    </row>
    <row r="53" spans="2:10" ht="69" customHeight="1" x14ac:dyDescent="0.25">
      <c r="B53" s="252" t="s">
        <v>146</v>
      </c>
      <c r="C53" s="253"/>
      <c r="D53" s="81"/>
      <c r="E53" s="67"/>
      <c r="F53" s="67"/>
      <c r="G53" s="84">
        <f t="shared" si="2"/>
        <v>0</v>
      </c>
    </row>
    <row r="54" spans="2:10" ht="65.25" customHeight="1" x14ac:dyDescent="0.25">
      <c r="B54" s="252" t="s">
        <v>147</v>
      </c>
      <c r="C54" s="253"/>
      <c r="D54" s="81"/>
      <c r="E54" s="67"/>
      <c r="F54" s="67"/>
      <c r="G54" s="84">
        <f t="shared" si="2"/>
        <v>0</v>
      </c>
    </row>
    <row r="55" spans="2:10" ht="38.25" customHeight="1" x14ac:dyDescent="0.25">
      <c r="B55" s="252" t="s">
        <v>148</v>
      </c>
      <c r="C55" s="253"/>
      <c r="D55" s="81"/>
      <c r="E55" s="67"/>
      <c r="F55" s="67"/>
      <c r="G55" s="84">
        <f t="shared" si="2"/>
        <v>0</v>
      </c>
    </row>
    <row r="56" spans="2:10" ht="41.25" customHeight="1" x14ac:dyDescent="0.25">
      <c r="B56" s="252" t="s">
        <v>149</v>
      </c>
      <c r="C56" s="253"/>
      <c r="D56" s="81"/>
      <c r="E56" s="67"/>
      <c r="F56" s="67"/>
      <c r="G56" s="84">
        <f t="shared" si="2"/>
        <v>0</v>
      </c>
    </row>
    <row r="57" spans="2:10" ht="41.25" customHeight="1" x14ac:dyDescent="0.25">
      <c r="B57" s="252" t="s">
        <v>164</v>
      </c>
      <c r="C57" s="253"/>
      <c r="D57" s="81"/>
      <c r="E57" s="67"/>
      <c r="F57" s="67"/>
      <c r="G57" s="84">
        <f t="shared" si="2"/>
        <v>0</v>
      </c>
    </row>
    <row r="58" spans="2:10" ht="30" customHeight="1" x14ac:dyDescent="0.25">
      <c r="B58" s="252" t="s">
        <v>163</v>
      </c>
      <c r="C58" s="253"/>
      <c r="D58" s="81"/>
      <c r="E58" s="67"/>
      <c r="F58" s="67"/>
      <c r="G58" s="84">
        <f t="shared" si="2"/>
        <v>0</v>
      </c>
    </row>
    <row r="59" spans="2:10" ht="15" x14ac:dyDescent="0.25">
      <c r="B59" s="254" t="s">
        <v>69</v>
      </c>
      <c r="C59" s="255"/>
      <c r="D59" s="161"/>
      <c r="E59" s="82"/>
      <c r="F59" s="82"/>
      <c r="G59" s="83">
        <f>SUM(G47:G58)</f>
        <v>0</v>
      </c>
      <c r="I59" s="55"/>
    </row>
    <row r="60" spans="2:10" ht="13.5" customHeight="1" x14ac:dyDescent="0.25">
      <c r="B60" s="56"/>
      <c r="C60" s="56"/>
      <c r="D60" s="54"/>
      <c r="E60" s="69"/>
      <c r="F60" s="69"/>
      <c r="G60" s="54"/>
    </row>
    <row r="61" spans="2:10" ht="15" hidden="1" x14ac:dyDescent="0.25">
      <c r="B61" s="256" t="s">
        <v>68</v>
      </c>
      <c r="C61" s="257"/>
      <c r="D61" s="163"/>
      <c r="E61" s="162"/>
      <c r="F61" s="68"/>
      <c r="G61" s="228">
        <f>IF(G42&lt;G59,0,(G42-G59))</f>
        <v>1000</v>
      </c>
      <c r="H61" s="168"/>
      <c r="I61" s="169"/>
      <c r="J61" s="168"/>
    </row>
    <row r="62" spans="2:10" ht="15" x14ac:dyDescent="0.25">
      <c r="B62" s="262" t="s">
        <v>70</v>
      </c>
      <c r="C62" s="263"/>
      <c r="D62" s="165"/>
      <c r="E62" s="162"/>
      <c r="F62" s="68"/>
      <c r="G62" s="176">
        <f>+Tablas!N57</f>
        <v>0</v>
      </c>
      <c r="H62" s="170"/>
      <c r="I62" s="168"/>
      <c r="J62" s="168"/>
    </row>
    <row r="63" spans="2:10" ht="15" x14ac:dyDescent="0.25">
      <c r="B63" s="258" t="s">
        <v>107</v>
      </c>
      <c r="C63" s="259"/>
      <c r="D63" s="164"/>
      <c r="E63" s="162"/>
      <c r="F63" s="68"/>
      <c r="G63" s="57">
        <f>IF(D9=2015,(D41*10%),IF(D9=2016,(D41*11.5%),IF(D9=2017,(D41*13%),IF(D9=2018,0))))</f>
        <v>0</v>
      </c>
      <c r="H63" s="170"/>
      <c r="I63" s="168"/>
      <c r="J63" s="168"/>
    </row>
    <row r="64" spans="2:10" ht="15" x14ac:dyDescent="0.25">
      <c r="D64" s="58"/>
      <c r="E64" s="70"/>
      <c r="F64" s="70"/>
      <c r="H64" s="168"/>
      <c r="I64" s="168"/>
      <c r="J64" s="168"/>
    </row>
    <row r="65" spans="2:10" ht="15" x14ac:dyDescent="0.25">
      <c r="B65" s="46" t="s">
        <v>47</v>
      </c>
      <c r="C65" s="46"/>
      <c r="D65" s="45"/>
      <c r="E65" s="70"/>
      <c r="F65" s="70"/>
      <c r="H65" s="168"/>
      <c r="I65" s="168"/>
      <c r="J65" s="168"/>
    </row>
    <row r="66" spans="2:10" ht="15" x14ac:dyDescent="0.25">
      <c r="B66" s="39"/>
      <c r="C66" s="39"/>
      <c r="D66" s="45"/>
      <c r="E66" s="70"/>
      <c r="F66" s="70"/>
      <c r="H66" s="168"/>
      <c r="I66" s="168"/>
      <c r="J66" s="168"/>
    </row>
    <row r="67" spans="2:10" ht="14.25" customHeight="1" x14ac:dyDescent="0.25">
      <c r="B67" s="246" t="s">
        <v>48</v>
      </c>
      <c r="C67" s="247"/>
      <c r="D67" s="238"/>
      <c r="E67" s="238"/>
      <c r="F67" s="238"/>
      <c r="G67" s="238"/>
      <c r="H67" s="173"/>
      <c r="I67" s="173"/>
      <c r="J67" s="173"/>
    </row>
    <row r="68" spans="2:10" ht="15" hidden="1" customHeight="1" x14ac:dyDescent="0.2">
      <c r="B68" s="47"/>
      <c r="C68" s="47"/>
      <c r="D68" s="240"/>
      <c r="E68" s="240"/>
      <c r="F68" s="240"/>
      <c r="G68" s="240"/>
      <c r="H68" s="173"/>
      <c r="I68" s="173"/>
      <c r="J68" s="173"/>
    </row>
    <row r="69" spans="2:10" ht="15" hidden="1" customHeight="1" x14ac:dyDescent="0.2">
      <c r="B69" s="48" t="s">
        <v>45</v>
      </c>
      <c r="C69" s="48"/>
      <c r="D69" s="241"/>
      <c r="E69" s="241"/>
      <c r="F69" s="241"/>
      <c r="G69" s="241"/>
      <c r="H69" s="173"/>
      <c r="I69" s="173"/>
      <c r="J69" s="173"/>
    </row>
    <row r="70" spans="2:10" ht="15" x14ac:dyDescent="0.25">
      <c r="B70" s="248" t="s">
        <v>49</v>
      </c>
      <c r="C70" s="249"/>
      <c r="D70" s="237"/>
      <c r="E70" s="237"/>
      <c r="F70" s="237"/>
      <c r="G70" s="237"/>
      <c r="H70" s="173"/>
      <c r="I70" s="173"/>
      <c r="J70" s="173"/>
    </row>
    <row r="71" spans="2:10" ht="15" x14ac:dyDescent="0.25">
      <c r="B71" s="248" t="s">
        <v>50</v>
      </c>
      <c r="C71" s="249"/>
      <c r="D71" s="237"/>
      <c r="E71" s="237"/>
      <c r="F71" s="237"/>
      <c r="G71" s="237"/>
      <c r="H71" s="173"/>
      <c r="I71" s="173"/>
      <c r="J71" s="173"/>
    </row>
    <row r="72" spans="2:10" ht="15" x14ac:dyDescent="0.25">
      <c r="B72" s="248" t="s">
        <v>51</v>
      </c>
      <c r="C72" s="249"/>
      <c r="D72" s="237"/>
      <c r="E72" s="237"/>
      <c r="F72" s="237"/>
      <c r="G72" s="237"/>
      <c r="H72" s="173"/>
      <c r="I72" s="173"/>
      <c r="J72" s="173"/>
    </row>
    <row r="73" spans="2:10" ht="15" x14ac:dyDescent="0.25">
      <c r="B73" s="248" t="s">
        <v>52</v>
      </c>
      <c r="C73" s="249"/>
      <c r="D73" s="237"/>
      <c r="E73" s="237"/>
      <c r="F73" s="237"/>
      <c r="G73" s="237"/>
      <c r="H73" s="173"/>
      <c r="I73" s="173"/>
      <c r="J73" s="173"/>
    </row>
    <row r="74" spans="2:10" ht="15" x14ac:dyDescent="0.25">
      <c r="B74" s="248" t="s">
        <v>53</v>
      </c>
      <c r="C74" s="249"/>
      <c r="D74" s="238"/>
      <c r="E74" s="238"/>
      <c r="F74" s="238"/>
      <c r="G74" s="238"/>
      <c r="H74" s="173"/>
      <c r="I74" s="173"/>
      <c r="J74" s="173"/>
    </row>
    <row r="75" spans="2:10" ht="14.25" customHeight="1" x14ac:dyDescent="0.25">
      <c r="B75" s="248" t="s">
        <v>54</v>
      </c>
      <c r="C75" s="249"/>
      <c r="D75" s="238"/>
      <c r="E75" s="238"/>
      <c r="F75" s="238"/>
      <c r="G75" s="238"/>
      <c r="H75" s="173"/>
      <c r="I75" s="173"/>
      <c r="J75" s="173"/>
    </row>
    <row r="76" spans="2:10" ht="15" hidden="1" customHeight="1" x14ac:dyDescent="0.2">
      <c r="B76" s="49"/>
      <c r="C76" s="49"/>
      <c r="D76" s="239">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39"/>
      <c r="F76" s="239"/>
      <c r="G76" s="239"/>
      <c r="H76" s="173"/>
      <c r="I76" s="173"/>
      <c r="J76" s="173"/>
    </row>
    <row r="77" spans="2:10" ht="15" hidden="1" customHeight="1" x14ac:dyDescent="0.2">
      <c r="B77" s="50" t="s">
        <v>45</v>
      </c>
      <c r="C77" s="50"/>
      <c r="D77" s="236">
        <v>0</v>
      </c>
      <c r="E77" s="236"/>
      <c r="F77" s="236"/>
      <c r="G77" s="236"/>
      <c r="H77" s="173"/>
      <c r="I77" s="173"/>
      <c r="J77" s="173"/>
    </row>
    <row r="78" spans="2:10" ht="15" x14ac:dyDescent="0.25">
      <c r="B78" s="248" t="s">
        <v>49</v>
      </c>
      <c r="C78" s="249"/>
      <c r="D78" s="237"/>
      <c r="E78" s="237"/>
      <c r="F78" s="237"/>
      <c r="G78" s="237"/>
      <c r="H78" s="173"/>
      <c r="I78" s="173"/>
      <c r="J78" s="173"/>
    </row>
    <row r="79" spans="2:10" ht="15" x14ac:dyDescent="0.25">
      <c r="B79" s="248" t="s">
        <v>50</v>
      </c>
      <c r="C79" s="249"/>
      <c r="D79" s="237"/>
      <c r="E79" s="237"/>
      <c r="F79" s="237"/>
      <c r="G79" s="237"/>
      <c r="H79" s="173"/>
      <c r="I79" s="173"/>
      <c r="J79" s="173"/>
    </row>
    <row r="80" spans="2:10" ht="15" x14ac:dyDescent="0.25">
      <c r="B80" s="248" t="s">
        <v>51</v>
      </c>
      <c r="C80" s="249"/>
      <c r="D80" s="237"/>
      <c r="E80" s="237"/>
      <c r="F80" s="237"/>
      <c r="G80" s="237"/>
      <c r="H80" s="173"/>
      <c r="I80" s="173"/>
      <c r="J80" s="173"/>
    </row>
    <row r="81" spans="2:10" ht="15" x14ac:dyDescent="0.25">
      <c r="B81" s="248" t="s">
        <v>52</v>
      </c>
      <c r="C81" s="249"/>
      <c r="D81" s="237"/>
      <c r="E81" s="237"/>
      <c r="F81" s="237"/>
      <c r="G81" s="237"/>
      <c r="H81" s="173"/>
      <c r="I81" s="173"/>
      <c r="J81" s="173"/>
    </row>
    <row r="82" spans="2:10" ht="15" customHeight="1" x14ac:dyDescent="0.2">
      <c r="B82" s="248" t="s">
        <v>55</v>
      </c>
      <c r="C82" s="249"/>
      <c r="D82" s="235"/>
      <c r="E82" s="235"/>
      <c r="F82" s="235"/>
      <c r="G82" s="235"/>
      <c r="H82" s="173"/>
      <c r="I82" s="173"/>
      <c r="J82" s="173"/>
    </row>
    <row r="83" spans="2:10" ht="15" x14ac:dyDescent="0.25">
      <c r="D83" s="58"/>
      <c r="E83" s="70"/>
      <c r="F83" s="70"/>
      <c r="H83" s="173"/>
      <c r="I83" s="173"/>
      <c r="J83" s="173"/>
    </row>
    <row r="84" spans="2:10" ht="15" x14ac:dyDescent="0.25">
      <c r="D84" s="171"/>
      <c r="E84" s="172"/>
      <c r="F84" s="172"/>
      <c r="G84" s="168"/>
      <c r="H84" s="173"/>
      <c r="I84" s="173"/>
      <c r="J84" s="173"/>
    </row>
    <row r="85" spans="2:10" ht="15" x14ac:dyDescent="0.25">
      <c r="B85" s="144" t="s">
        <v>106</v>
      </c>
      <c r="D85" s="171"/>
      <c r="E85" s="172"/>
      <c r="F85" s="172"/>
      <c r="G85" s="168"/>
      <c r="H85" s="173"/>
      <c r="I85" s="173"/>
      <c r="J85" s="173"/>
    </row>
    <row r="86" spans="2:10" ht="15" x14ac:dyDescent="0.25">
      <c r="B86" s="1" t="s">
        <v>170</v>
      </c>
      <c r="D86" s="171"/>
      <c r="E86" s="172"/>
      <c r="F86" s="172"/>
      <c r="G86" s="168"/>
      <c r="H86" s="173"/>
      <c r="I86" s="173"/>
      <c r="J86" s="173"/>
    </row>
    <row r="87" spans="2:10" ht="15" x14ac:dyDescent="0.25">
      <c r="D87" s="171"/>
      <c r="E87" s="172"/>
      <c r="F87" s="172"/>
      <c r="G87" s="168"/>
      <c r="H87" s="173"/>
      <c r="I87" s="173"/>
      <c r="J87" s="173"/>
    </row>
    <row r="88" spans="2:10" ht="15" hidden="1" x14ac:dyDescent="0.25">
      <c r="D88" s="171"/>
      <c r="E88" s="172"/>
      <c r="F88" s="172"/>
      <c r="G88" s="168"/>
      <c r="H88" s="145"/>
      <c r="I88" s="145"/>
      <c r="J88" s="145"/>
    </row>
    <row r="89" spans="2:10" ht="15" hidden="1" x14ac:dyDescent="0.25">
      <c r="D89" s="171"/>
      <c r="E89" s="172"/>
      <c r="F89" s="172"/>
      <c r="G89" s="168"/>
      <c r="H89" s="145"/>
      <c r="I89" s="145"/>
      <c r="J89" s="145"/>
    </row>
    <row r="90" spans="2:10" ht="15" hidden="1" x14ac:dyDescent="0.25">
      <c r="D90" s="171"/>
      <c r="E90" s="172"/>
      <c r="F90" s="172"/>
      <c r="G90" s="168"/>
      <c r="H90" s="145"/>
      <c r="I90" s="145"/>
      <c r="J90" s="145"/>
    </row>
    <row r="91" spans="2:10" ht="15" hidden="1" x14ac:dyDescent="0.25">
      <c r="D91" s="171"/>
      <c r="E91" s="172"/>
      <c r="F91" s="172"/>
      <c r="G91" s="168"/>
      <c r="H91" s="145"/>
      <c r="I91" s="145"/>
      <c r="J91" s="145"/>
    </row>
    <row r="92" spans="2:10" ht="15" hidden="1" x14ac:dyDescent="0.25">
      <c r="D92" s="58"/>
      <c r="E92" s="70"/>
      <c r="F92" s="70"/>
      <c r="H92" s="145"/>
      <c r="I92" s="145"/>
      <c r="J92" s="145"/>
    </row>
    <row r="93" spans="2:10" ht="15" hidden="1" x14ac:dyDescent="0.25">
      <c r="D93" s="58"/>
      <c r="E93" s="70"/>
      <c r="F93" s="70"/>
    </row>
    <row r="94" spans="2:10" ht="15" hidden="1" x14ac:dyDescent="0.25">
      <c r="D94" s="58"/>
      <c r="E94" s="70"/>
      <c r="F94" s="70"/>
    </row>
    <row r="95" spans="2:10" ht="15" hidden="1" x14ac:dyDescent="0.25">
      <c r="D95" s="58"/>
      <c r="E95" s="70"/>
      <c r="F95" s="70"/>
    </row>
    <row r="96" spans="2:10" ht="15" hidden="1" x14ac:dyDescent="0.25">
      <c r="D96" s="58"/>
      <c r="E96" s="70"/>
      <c r="F96" s="70"/>
    </row>
    <row r="97" spans="2:6" ht="15" hidden="1" x14ac:dyDescent="0.25">
      <c r="D97" s="58"/>
      <c r="E97" s="70"/>
      <c r="F97" s="70"/>
    </row>
    <row r="98" spans="2:6" ht="15" hidden="1" x14ac:dyDescent="0.25">
      <c r="D98" s="58"/>
      <c r="E98" s="70"/>
      <c r="F98" s="70"/>
    </row>
    <row r="99" spans="2:6" ht="15" hidden="1" x14ac:dyDescent="0.25">
      <c r="D99" s="58"/>
      <c r="E99" s="70"/>
      <c r="F99" s="70"/>
    </row>
    <row r="100" spans="2:6" ht="15" hidden="1" x14ac:dyDescent="0.25">
      <c r="D100" s="58"/>
      <c r="E100" s="70"/>
      <c r="F100" s="70"/>
    </row>
    <row r="101" spans="2:6" s="59" customFormat="1" ht="15" hidden="1" x14ac:dyDescent="0.25">
      <c r="B101" s="77" t="s">
        <v>33</v>
      </c>
      <c r="D101" s="70"/>
      <c r="E101" s="70"/>
      <c r="F101" s="70"/>
    </row>
    <row r="102" spans="2:6" s="59" customFormat="1" ht="15" hidden="1" x14ac:dyDescent="0.25">
      <c r="B102" s="77" t="s">
        <v>36</v>
      </c>
      <c r="D102" s="70"/>
      <c r="E102" s="70"/>
      <c r="F102" s="70"/>
    </row>
    <row r="103" spans="2:6" s="59" customFormat="1" ht="15" hidden="1" x14ac:dyDescent="0.25">
      <c r="B103" s="77"/>
      <c r="D103" s="70"/>
      <c r="E103" s="70"/>
      <c r="F103" s="70"/>
    </row>
    <row r="104" spans="2:6" s="59" customFormat="1" ht="15" hidden="1" x14ac:dyDescent="0.25">
      <c r="B104" s="78">
        <v>2015</v>
      </c>
      <c r="D104" s="70"/>
      <c r="E104" s="70"/>
      <c r="F104" s="70"/>
    </row>
    <row r="105" spans="2:6" s="59" customFormat="1" ht="15" hidden="1" x14ac:dyDescent="0.25">
      <c r="B105" s="78">
        <v>2016</v>
      </c>
      <c r="D105" s="70"/>
      <c r="E105" s="70"/>
      <c r="F105" s="70"/>
    </row>
    <row r="106" spans="2:6" s="59" customFormat="1" ht="15" hidden="1" x14ac:dyDescent="0.25">
      <c r="B106" s="78">
        <v>2017</v>
      </c>
      <c r="D106" s="70"/>
      <c r="E106" s="70"/>
      <c r="F106" s="70"/>
    </row>
    <row r="107" spans="2:6" s="59" customFormat="1" ht="15" hidden="1" x14ac:dyDescent="0.25">
      <c r="B107" s="78">
        <v>2018</v>
      </c>
      <c r="D107" s="70"/>
      <c r="E107" s="70"/>
      <c r="F107" s="70"/>
    </row>
    <row r="108" spans="2:6" ht="15" hidden="1" x14ac:dyDescent="0.25">
      <c r="B108" s="27"/>
      <c r="D108" s="58"/>
      <c r="E108" s="70"/>
      <c r="F108" s="70"/>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sheetData>
  <sheetProtection password="CAE7" sheet="1" objects="1" scenarios="1" formatCells="0" formatColumns="0" formatRows="0"/>
  <mergeCells count="57">
    <mergeCell ref="B11:C11"/>
    <mergeCell ref="B13:C13"/>
    <mergeCell ref="B8:C8"/>
    <mergeCell ref="B9:C9"/>
    <mergeCell ref="B10:C10"/>
    <mergeCell ref="B81:C81"/>
    <mergeCell ref="B82:C82"/>
    <mergeCell ref="B32:C32"/>
    <mergeCell ref="B55:C55"/>
    <mergeCell ref="B73:C73"/>
    <mergeCell ref="B74:C74"/>
    <mergeCell ref="B75:C75"/>
    <mergeCell ref="B78:C78"/>
    <mergeCell ref="B79:C79"/>
    <mergeCell ref="B80:C80"/>
    <mergeCell ref="B72:C72"/>
    <mergeCell ref="B62:C62"/>
    <mergeCell ref="B47:C47"/>
    <mergeCell ref="B48:C48"/>
    <mergeCell ref="B49:C49"/>
    <mergeCell ref="B51:C51"/>
    <mergeCell ref="B27:C27"/>
    <mergeCell ref="B67:C67"/>
    <mergeCell ref="B70:C70"/>
    <mergeCell ref="B71:C71"/>
    <mergeCell ref="B52:C52"/>
    <mergeCell ref="B53:C53"/>
    <mergeCell ref="B54:C54"/>
    <mergeCell ref="B56:C56"/>
    <mergeCell ref="B59:C59"/>
    <mergeCell ref="B61:C61"/>
    <mergeCell ref="B63:C63"/>
    <mergeCell ref="B50:C50"/>
    <mergeCell ref="B58:C58"/>
    <mergeCell ref="B57:C57"/>
    <mergeCell ref="B22:C22"/>
    <mergeCell ref="B16:C16"/>
    <mergeCell ref="B17:C17"/>
    <mergeCell ref="B19:C19"/>
    <mergeCell ref="B20:C20"/>
    <mergeCell ref="B21:C21"/>
    <mergeCell ref="D67:G67"/>
    <mergeCell ref="D68:G68"/>
    <mergeCell ref="D69:G69"/>
    <mergeCell ref="D70:G70"/>
    <mergeCell ref="D71:G71"/>
    <mergeCell ref="D72:G72"/>
    <mergeCell ref="D73:G73"/>
    <mergeCell ref="D74:G74"/>
    <mergeCell ref="D75:G75"/>
    <mergeCell ref="D76:G76"/>
    <mergeCell ref="D82:G82"/>
    <mergeCell ref="D77:G77"/>
    <mergeCell ref="D78:G78"/>
    <mergeCell ref="D79:G79"/>
    <mergeCell ref="D80:G80"/>
    <mergeCell ref="D81:G81"/>
  </mergeCells>
  <dataValidations disablePrompts="1" xWindow="1142" yWindow="266" count="18">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D75:D82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WVM982972:WVM982979"/>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19:D24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dataValidation type="list" allowBlank="1" showInputMessage="1" showErrorMessage="1" sqref="D9">
      <formula1>$B$104:$B$107</formula1>
    </dataValidation>
    <dataValidation type="list" allowBlank="1" showInputMessage="1" showErrorMessage="1" sqref="D8">
      <formula1>$B$101:$B$102</formula1>
    </dataValidation>
    <dataValidation allowBlank="1" showInputMessage="1" showErrorMessage="1" prompt="Sólo si es persona natural digite el valor patrimonial de la casa o apartamento de habitación a enero 1 del año que esté liquidando" sqref="D47"/>
    <dataValidation allowBlank="1" showInputMessage="1" showErrorMessage="1" prompt="Digite el valor patrimonial de su inversión en acciones o cuotas o partes de interes.   (El aplicativo calculará el valor patrimonial neto)"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pagado en el exterior, cuando el convenio para evitar la doble imposición sobre el patrimonio correspondiente, contemple este tipo de alivio" sqref="D35"/>
    <dataValidation allowBlank="1" showInputMessage="1" showErrorMessage="1" prompt="Digite solo si va a normalizar activos omitidos" sqref="D36:D37"/>
    <dataValidation allowBlank="1" showInputMessage="1" showErrorMessage="1" prompt="Incluya el valor patrimonial de todos los bienes a 1 de enero del año gravable sin incluir los activos omitidos normalizados." sqref="D33"/>
    <dataValidation allowBlank="1" showInputMessage="1" showErrorMessage="1" prompt="Incluya el total de las deudas sin tener en cuenta los pasivos inexistentes normalizados" sqref="D34"/>
    <dataValidation allowBlank="1" showInputMessage="1" showErrorMessage="1" prompt="Digite si va normalizar pasivos inexistentes " sqref="D38:D39"/>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7"/>
  <sheetViews>
    <sheetView zoomScale="85" zoomScaleNormal="85" workbookViewId="0">
      <pane ySplit="4" topLeftCell="A5" activePane="bottomLeft" state="frozen"/>
      <selection pane="bottomLeft" activeCell="D39" sqref="D39:AI39"/>
    </sheetView>
  </sheetViews>
  <sheetFormatPr baseColWidth="10" defaultColWidth="4.6640625" defaultRowHeight="0.95" customHeight="1" x14ac:dyDescent="0.15"/>
  <cols>
    <col min="1" max="1" width="1" style="142" customWidth="1"/>
    <col min="2" max="3" width="3.5" style="142" customWidth="1"/>
    <col min="4" max="5" width="4.5" style="142" customWidth="1"/>
    <col min="6" max="6" width="7" style="142" customWidth="1"/>
    <col min="7" max="11" width="4.5" style="142" customWidth="1"/>
    <col min="12" max="12" width="4.6640625" style="142" customWidth="1"/>
    <col min="13" max="13" width="7" style="142" customWidth="1"/>
    <col min="14" max="15" width="4.6640625" style="142" customWidth="1"/>
    <col min="16" max="16" width="3.5" style="142" customWidth="1"/>
    <col min="17" max="17" width="1.5" style="142" customWidth="1"/>
    <col min="18" max="18" width="3.1640625" style="142" customWidth="1"/>
    <col min="19" max="19" width="5.83203125" style="142" customWidth="1"/>
    <col min="20" max="20" width="8" style="142" customWidth="1"/>
    <col min="21" max="21" width="4.6640625" style="142" customWidth="1"/>
    <col min="22" max="22" width="6.1640625" style="142" customWidth="1"/>
    <col min="23" max="23" width="1" style="142" customWidth="1"/>
    <col min="24" max="25" width="3.1640625" style="142" customWidth="1"/>
    <col min="26" max="26" width="4.6640625" style="142" customWidth="1"/>
    <col min="27" max="27" width="3.6640625" style="142" customWidth="1"/>
    <col min="28" max="28" width="5.5" style="142" customWidth="1"/>
    <col min="29" max="29" width="7.5" style="142" customWidth="1"/>
    <col min="30" max="33" width="4.6640625" style="142" customWidth="1"/>
    <col min="34" max="34" width="7.33203125" style="143" customWidth="1"/>
    <col min="35" max="35" width="5.1640625" style="142" customWidth="1"/>
    <col min="36" max="36" width="4.6640625" style="142" customWidth="1"/>
    <col min="37" max="37" width="3.6640625" style="142" customWidth="1"/>
    <col min="38" max="38" width="4.1640625" style="142" customWidth="1"/>
    <col min="39" max="39" width="3" style="142" customWidth="1"/>
    <col min="40" max="40" width="4.6640625" style="142" customWidth="1"/>
    <col min="41" max="41" width="1.83203125" style="142" customWidth="1"/>
    <col min="42" max="42" width="7.6640625" style="142" customWidth="1"/>
    <col min="43" max="43" width="8.5" style="142" customWidth="1"/>
    <col min="44" max="44" width="2.5" style="142" bestFit="1" customWidth="1"/>
    <col min="45" max="45" width="23.6640625" style="142" customWidth="1"/>
    <col min="46" max="256" width="4.6640625" style="92"/>
    <col min="257" max="257" width="1" style="92" customWidth="1"/>
    <col min="258" max="259" width="3.5" style="92" customWidth="1"/>
    <col min="260" max="261" width="4.5" style="92" customWidth="1"/>
    <col min="262" max="262" width="7" style="92" customWidth="1"/>
    <col min="263" max="267" width="4.5" style="92" customWidth="1"/>
    <col min="268" max="268" width="4.6640625" style="92" customWidth="1"/>
    <col min="269" max="269" width="7" style="92" customWidth="1"/>
    <col min="270" max="271" width="4.6640625" style="92" customWidth="1"/>
    <col min="272" max="272" width="3.5" style="92" customWidth="1"/>
    <col min="273" max="273" width="1.5" style="92" customWidth="1"/>
    <col min="274" max="274" width="3.1640625" style="92" customWidth="1"/>
    <col min="275" max="275" width="4" style="92" customWidth="1"/>
    <col min="276" max="276" width="9.33203125" style="92" customWidth="1"/>
    <col min="277" max="277" width="4.6640625" style="92" customWidth="1"/>
    <col min="278" max="278" width="6.1640625" style="92" customWidth="1"/>
    <col min="279" max="279" width="1" style="92" customWidth="1"/>
    <col min="280" max="281" width="3.1640625" style="92" customWidth="1"/>
    <col min="282" max="282" width="4.6640625" style="92" customWidth="1"/>
    <col min="283" max="283" width="3.6640625" style="92" customWidth="1"/>
    <col min="284" max="284" width="5.5" style="92" customWidth="1"/>
    <col min="285" max="285" width="7.5" style="92" customWidth="1"/>
    <col min="286" max="289" width="4.6640625" style="92" customWidth="1"/>
    <col min="290" max="290" width="7.33203125" style="92" customWidth="1"/>
    <col min="291" max="291" width="5.1640625" style="92" customWidth="1"/>
    <col min="292" max="292" width="4.6640625" style="92" customWidth="1"/>
    <col min="293" max="293" width="3.6640625" style="92" customWidth="1"/>
    <col min="294" max="294" width="4.1640625" style="92" customWidth="1"/>
    <col min="295" max="295" width="3" style="92" customWidth="1"/>
    <col min="296" max="296" width="4.6640625" style="92" customWidth="1"/>
    <col min="297" max="297" width="1.83203125" style="92" customWidth="1"/>
    <col min="298" max="298" width="7.6640625" style="92" customWidth="1"/>
    <col min="299" max="299" width="8.5" style="92" customWidth="1"/>
    <col min="300" max="300" width="2.5" style="92" bestFit="1" customWidth="1"/>
    <col min="301" max="512" width="4.6640625" style="92"/>
    <col min="513" max="513" width="1" style="92" customWidth="1"/>
    <col min="514" max="515" width="3.5" style="92" customWidth="1"/>
    <col min="516" max="517" width="4.5" style="92" customWidth="1"/>
    <col min="518" max="518" width="7" style="92" customWidth="1"/>
    <col min="519" max="523" width="4.5" style="92" customWidth="1"/>
    <col min="524" max="524" width="4.6640625" style="92" customWidth="1"/>
    <col min="525" max="525" width="7" style="92" customWidth="1"/>
    <col min="526" max="527" width="4.6640625" style="92" customWidth="1"/>
    <col min="528" max="528" width="3.5" style="92" customWidth="1"/>
    <col min="529" max="529" width="1.5" style="92" customWidth="1"/>
    <col min="530" max="530" width="3.1640625" style="92" customWidth="1"/>
    <col min="531" max="531" width="4" style="92" customWidth="1"/>
    <col min="532" max="532" width="9.33203125" style="92" customWidth="1"/>
    <col min="533" max="533" width="4.6640625" style="92" customWidth="1"/>
    <col min="534" max="534" width="6.1640625" style="92" customWidth="1"/>
    <col min="535" max="535" width="1" style="92" customWidth="1"/>
    <col min="536" max="537" width="3.1640625" style="92" customWidth="1"/>
    <col min="538" max="538" width="4.6640625" style="92" customWidth="1"/>
    <col min="539" max="539" width="3.6640625" style="92" customWidth="1"/>
    <col min="540" max="540" width="5.5" style="92" customWidth="1"/>
    <col min="541" max="541" width="7.5" style="92" customWidth="1"/>
    <col min="542" max="545" width="4.6640625" style="92" customWidth="1"/>
    <col min="546" max="546" width="7.33203125" style="92" customWidth="1"/>
    <col min="547" max="547" width="5.1640625" style="92" customWidth="1"/>
    <col min="548" max="548" width="4.6640625" style="92" customWidth="1"/>
    <col min="549" max="549" width="3.6640625" style="92" customWidth="1"/>
    <col min="550" max="550" width="4.1640625" style="92" customWidth="1"/>
    <col min="551" max="551" width="3" style="92" customWidth="1"/>
    <col min="552" max="552" width="4.6640625" style="92" customWidth="1"/>
    <col min="553" max="553" width="1.83203125" style="92" customWidth="1"/>
    <col min="554" max="554" width="7.6640625" style="92" customWidth="1"/>
    <col min="555" max="555" width="8.5" style="92" customWidth="1"/>
    <col min="556" max="556" width="2.5" style="92" bestFit="1" customWidth="1"/>
    <col min="557" max="768" width="4.6640625" style="92"/>
    <col min="769" max="769" width="1" style="92" customWidth="1"/>
    <col min="770" max="771" width="3.5" style="92" customWidth="1"/>
    <col min="772" max="773" width="4.5" style="92" customWidth="1"/>
    <col min="774" max="774" width="7" style="92" customWidth="1"/>
    <col min="775" max="779" width="4.5" style="92" customWidth="1"/>
    <col min="780" max="780" width="4.6640625" style="92" customWidth="1"/>
    <col min="781" max="781" width="7" style="92" customWidth="1"/>
    <col min="782" max="783" width="4.6640625" style="92" customWidth="1"/>
    <col min="784" max="784" width="3.5" style="92" customWidth="1"/>
    <col min="785" max="785" width="1.5" style="92" customWidth="1"/>
    <col min="786" max="786" width="3.1640625" style="92" customWidth="1"/>
    <col min="787" max="787" width="4" style="92" customWidth="1"/>
    <col min="788" max="788" width="9.33203125" style="92" customWidth="1"/>
    <col min="789" max="789" width="4.6640625" style="92" customWidth="1"/>
    <col min="790" max="790" width="6.1640625" style="92" customWidth="1"/>
    <col min="791" max="791" width="1" style="92" customWidth="1"/>
    <col min="792" max="793" width="3.1640625" style="92" customWidth="1"/>
    <col min="794" max="794" width="4.6640625" style="92" customWidth="1"/>
    <col min="795" max="795" width="3.6640625" style="92" customWidth="1"/>
    <col min="796" max="796" width="5.5" style="92" customWidth="1"/>
    <col min="797" max="797" width="7.5" style="92" customWidth="1"/>
    <col min="798" max="801" width="4.6640625" style="92" customWidth="1"/>
    <col min="802" max="802" width="7.33203125" style="92" customWidth="1"/>
    <col min="803" max="803" width="5.1640625" style="92" customWidth="1"/>
    <col min="804" max="804" width="4.6640625" style="92" customWidth="1"/>
    <col min="805" max="805" width="3.6640625" style="92" customWidth="1"/>
    <col min="806" max="806" width="4.1640625" style="92" customWidth="1"/>
    <col min="807" max="807" width="3" style="92" customWidth="1"/>
    <col min="808" max="808" width="4.6640625" style="92" customWidth="1"/>
    <col min="809" max="809" width="1.83203125" style="92" customWidth="1"/>
    <col min="810" max="810" width="7.6640625" style="92" customWidth="1"/>
    <col min="811" max="811" width="8.5" style="92" customWidth="1"/>
    <col min="812" max="812" width="2.5" style="92" bestFit="1" customWidth="1"/>
    <col min="813" max="1024" width="4.6640625" style="92"/>
    <col min="1025" max="1025" width="1" style="92" customWidth="1"/>
    <col min="1026" max="1027" width="3.5" style="92" customWidth="1"/>
    <col min="1028" max="1029" width="4.5" style="92" customWidth="1"/>
    <col min="1030" max="1030" width="7" style="92" customWidth="1"/>
    <col min="1031" max="1035" width="4.5" style="92" customWidth="1"/>
    <col min="1036" max="1036" width="4.6640625" style="92" customWidth="1"/>
    <col min="1037" max="1037" width="7" style="92" customWidth="1"/>
    <col min="1038" max="1039" width="4.6640625" style="92" customWidth="1"/>
    <col min="1040" max="1040" width="3.5" style="92" customWidth="1"/>
    <col min="1041" max="1041" width="1.5" style="92" customWidth="1"/>
    <col min="1042" max="1042" width="3.1640625" style="92" customWidth="1"/>
    <col min="1043" max="1043" width="4" style="92" customWidth="1"/>
    <col min="1044" max="1044" width="9.33203125" style="92" customWidth="1"/>
    <col min="1045" max="1045" width="4.6640625" style="92" customWidth="1"/>
    <col min="1046" max="1046" width="6.1640625" style="92" customWidth="1"/>
    <col min="1047" max="1047" width="1" style="92" customWidth="1"/>
    <col min="1048" max="1049" width="3.1640625" style="92" customWidth="1"/>
    <col min="1050" max="1050" width="4.6640625" style="92" customWidth="1"/>
    <col min="1051" max="1051" width="3.6640625" style="92" customWidth="1"/>
    <col min="1052" max="1052" width="5.5" style="92" customWidth="1"/>
    <col min="1053" max="1053" width="7.5" style="92" customWidth="1"/>
    <col min="1054" max="1057" width="4.6640625" style="92" customWidth="1"/>
    <col min="1058" max="1058" width="7.33203125" style="92" customWidth="1"/>
    <col min="1059" max="1059" width="5.1640625" style="92" customWidth="1"/>
    <col min="1060" max="1060" width="4.6640625" style="92" customWidth="1"/>
    <col min="1061" max="1061" width="3.6640625" style="92" customWidth="1"/>
    <col min="1062" max="1062" width="4.1640625" style="92" customWidth="1"/>
    <col min="1063" max="1063" width="3" style="92" customWidth="1"/>
    <col min="1064" max="1064" width="4.6640625" style="92" customWidth="1"/>
    <col min="1065" max="1065" width="1.83203125" style="92" customWidth="1"/>
    <col min="1066" max="1066" width="7.6640625" style="92" customWidth="1"/>
    <col min="1067" max="1067" width="8.5" style="92" customWidth="1"/>
    <col min="1068" max="1068" width="2.5" style="92" bestFit="1" customWidth="1"/>
    <col min="1069" max="1280" width="4.6640625" style="92"/>
    <col min="1281" max="1281" width="1" style="92" customWidth="1"/>
    <col min="1282" max="1283" width="3.5" style="92" customWidth="1"/>
    <col min="1284" max="1285" width="4.5" style="92" customWidth="1"/>
    <col min="1286" max="1286" width="7" style="92" customWidth="1"/>
    <col min="1287" max="1291" width="4.5" style="92" customWidth="1"/>
    <col min="1292" max="1292" width="4.6640625" style="92" customWidth="1"/>
    <col min="1293" max="1293" width="7" style="92" customWidth="1"/>
    <col min="1294" max="1295" width="4.6640625" style="92" customWidth="1"/>
    <col min="1296" max="1296" width="3.5" style="92" customWidth="1"/>
    <col min="1297" max="1297" width="1.5" style="92" customWidth="1"/>
    <col min="1298" max="1298" width="3.1640625" style="92" customWidth="1"/>
    <col min="1299" max="1299" width="4" style="92" customWidth="1"/>
    <col min="1300" max="1300" width="9.33203125" style="92" customWidth="1"/>
    <col min="1301" max="1301" width="4.6640625" style="92" customWidth="1"/>
    <col min="1302" max="1302" width="6.1640625" style="92" customWidth="1"/>
    <col min="1303" max="1303" width="1" style="92" customWidth="1"/>
    <col min="1304" max="1305" width="3.1640625" style="92" customWidth="1"/>
    <col min="1306" max="1306" width="4.6640625" style="92" customWidth="1"/>
    <col min="1307" max="1307" width="3.6640625" style="92" customWidth="1"/>
    <col min="1308" max="1308" width="5.5" style="92" customWidth="1"/>
    <col min="1309" max="1309" width="7.5" style="92" customWidth="1"/>
    <col min="1310" max="1313" width="4.6640625" style="92" customWidth="1"/>
    <col min="1314" max="1314" width="7.33203125" style="92" customWidth="1"/>
    <col min="1315" max="1315" width="5.1640625" style="92" customWidth="1"/>
    <col min="1316" max="1316" width="4.6640625" style="92" customWidth="1"/>
    <col min="1317" max="1317" width="3.6640625" style="92" customWidth="1"/>
    <col min="1318" max="1318" width="4.1640625" style="92" customWidth="1"/>
    <col min="1319" max="1319" width="3" style="92" customWidth="1"/>
    <col min="1320" max="1320" width="4.6640625" style="92" customWidth="1"/>
    <col min="1321" max="1321" width="1.83203125" style="92" customWidth="1"/>
    <col min="1322" max="1322" width="7.6640625" style="92" customWidth="1"/>
    <col min="1323" max="1323" width="8.5" style="92" customWidth="1"/>
    <col min="1324" max="1324" width="2.5" style="92" bestFit="1" customWidth="1"/>
    <col min="1325" max="1536" width="4.6640625" style="92"/>
    <col min="1537" max="1537" width="1" style="92" customWidth="1"/>
    <col min="1538" max="1539" width="3.5" style="92" customWidth="1"/>
    <col min="1540" max="1541" width="4.5" style="92" customWidth="1"/>
    <col min="1542" max="1542" width="7" style="92" customWidth="1"/>
    <col min="1543" max="1547" width="4.5" style="92" customWidth="1"/>
    <col min="1548" max="1548" width="4.6640625" style="92" customWidth="1"/>
    <col min="1549" max="1549" width="7" style="92" customWidth="1"/>
    <col min="1550" max="1551" width="4.6640625" style="92" customWidth="1"/>
    <col min="1552" max="1552" width="3.5" style="92" customWidth="1"/>
    <col min="1553" max="1553" width="1.5" style="92" customWidth="1"/>
    <col min="1554" max="1554" width="3.1640625" style="92" customWidth="1"/>
    <col min="1555" max="1555" width="4" style="92" customWidth="1"/>
    <col min="1556" max="1556" width="9.33203125" style="92" customWidth="1"/>
    <col min="1557" max="1557" width="4.6640625" style="92" customWidth="1"/>
    <col min="1558" max="1558" width="6.1640625" style="92" customWidth="1"/>
    <col min="1559" max="1559" width="1" style="92" customWidth="1"/>
    <col min="1560" max="1561" width="3.1640625" style="92" customWidth="1"/>
    <col min="1562" max="1562" width="4.6640625" style="92" customWidth="1"/>
    <col min="1563" max="1563" width="3.6640625" style="92" customWidth="1"/>
    <col min="1564" max="1564" width="5.5" style="92" customWidth="1"/>
    <col min="1565" max="1565" width="7.5" style="92" customWidth="1"/>
    <col min="1566" max="1569" width="4.6640625" style="92" customWidth="1"/>
    <col min="1570" max="1570" width="7.33203125" style="92" customWidth="1"/>
    <col min="1571" max="1571" width="5.1640625" style="92" customWidth="1"/>
    <col min="1572" max="1572" width="4.6640625" style="92" customWidth="1"/>
    <col min="1573" max="1573" width="3.6640625" style="92" customWidth="1"/>
    <col min="1574" max="1574" width="4.1640625" style="92" customWidth="1"/>
    <col min="1575" max="1575" width="3" style="92" customWidth="1"/>
    <col min="1576" max="1576" width="4.6640625" style="92" customWidth="1"/>
    <col min="1577" max="1577" width="1.83203125" style="92" customWidth="1"/>
    <col min="1578" max="1578" width="7.6640625" style="92" customWidth="1"/>
    <col min="1579" max="1579" width="8.5" style="92" customWidth="1"/>
    <col min="1580" max="1580" width="2.5" style="92" bestFit="1" customWidth="1"/>
    <col min="1581" max="1792" width="4.6640625" style="92"/>
    <col min="1793" max="1793" width="1" style="92" customWidth="1"/>
    <col min="1794" max="1795" width="3.5" style="92" customWidth="1"/>
    <col min="1796" max="1797" width="4.5" style="92" customWidth="1"/>
    <col min="1798" max="1798" width="7" style="92" customWidth="1"/>
    <col min="1799" max="1803" width="4.5" style="92" customWidth="1"/>
    <col min="1804" max="1804" width="4.6640625" style="92" customWidth="1"/>
    <col min="1805" max="1805" width="7" style="92" customWidth="1"/>
    <col min="1806" max="1807" width="4.6640625" style="92" customWidth="1"/>
    <col min="1808" max="1808" width="3.5" style="92" customWidth="1"/>
    <col min="1809" max="1809" width="1.5" style="92" customWidth="1"/>
    <col min="1810" max="1810" width="3.1640625" style="92" customWidth="1"/>
    <col min="1811" max="1811" width="4" style="92" customWidth="1"/>
    <col min="1812" max="1812" width="9.33203125" style="92" customWidth="1"/>
    <col min="1813" max="1813" width="4.6640625" style="92" customWidth="1"/>
    <col min="1814" max="1814" width="6.1640625" style="92" customWidth="1"/>
    <col min="1815" max="1815" width="1" style="92" customWidth="1"/>
    <col min="1816" max="1817" width="3.1640625" style="92" customWidth="1"/>
    <col min="1818" max="1818" width="4.6640625" style="92" customWidth="1"/>
    <col min="1819" max="1819" width="3.6640625" style="92" customWidth="1"/>
    <col min="1820" max="1820" width="5.5" style="92" customWidth="1"/>
    <col min="1821" max="1821" width="7.5" style="92" customWidth="1"/>
    <col min="1822" max="1825" width="4.6640625" style="92" customWidth="1"/>
    <col min="1826" max="1826" width="7.33203125" style="92" customWidth="1"/>
    <col min="1827" max="1827" width="5.1640625" style="92" customWidth="1"/>
    <col min="1828" max="1828" width="4.6640625" style="92" customWidth="1"/>
    <col min="1829" max="1829" width="3.6640625" style="92" customWidth="1"/>
    <col min="1830" max="1830" width="4.1640625" style="92" customWidth="1"/>
    <col min="1831" max="1831" width="3" style="92" customWidth="1"/>
    <col min="1832" max="1832" width="4.6640625" style="92" customWidth="1"/>
    <col min="1833" max="1833" width="1.83203125" style="92" customWidth="1"/>
    <col min="1834" max="1834" width="7.6640625" style="92" customWidth="1"/>
    <col min="1835" max="1835" width="8.5" style="92" customWidth="1"/>
    <col min="1836" max="1836" width="2.5" style="92" bestFit="1" customWidth="1"/>
    <col min="1837" max="2048" width="4.6640625" style="92"/>
    <col min="2049" max="2049" width="1" style="92" customWidth="1"/>
    <col min="2050" max="2051" width="3.5" style="92" customWidth="1"/>
    <col min="2052" max="2053" width="4.5" style="92" customWidth="1"/>
    <col min="2054" max="2054" width="7" style="92" customWidth="1"/>
    <col min="2055" max="2059" width="4.5" style="92" customWidth="1"/>
    <col min="2060" max="2060" width="4.6640625" style="92" customWidth="1"/>
    <col min="2061" max="2061" width="7" style="92" customWidth="1"/>
    <col min="2062" max="2063" width="4.6640625" style="92" customWidth="1"/>
    <col min="2064" max="2064" width="3.5" style="92" customWidth="1"/>
    <col min="2065" max="2065" width="1.5" style="92" customWidth="1"/>
    <col min="2066" max="2066" width="3.1640625" style="92" customWidth="1"/>
    <col min="2067" max="2067" width="4" style="92" customWidth="1"/>
    <col min="2068" max="2068" width="9.33203125" style="92" customWidth="1"/>
    <col min="2069" max="2069" width="4.6640625" style="92" customWidth="1"/>
    <col min="2070" max="2070" width="6.1640625" style="92" customWidth="1"/>
    <col min="2071" max="2071" width="1" style="92" customWidth="1"/>
    <col min="2072" max="2073" width="3.1640625" style="92" customWidth="1"/>
    <col min="2074" max="2074" width="4.6640625" style="92" customWidth="1"/>
    <col min="2075" max="2075" width="3.6640625" style="92" customWidth="1"/>
    <col min="2076" max="2076" width="5.5" style="92" customWidth="1"/>
    <col min="2077" max="2077" width="7.5" style="92" customWidth="1"/>
    <col min="2078" max="2081" width="4.6640625" style="92" customWidth="1"/>
    <col min="2082" max="2082" width="7.33203125" style="92" customWidth="1"/>
    <col min="2083" max="2083" width="5.1640625" style="92" customWidth="1"/>
    <col min="2084" max="2084" width="4.6640625" style="92" customWidth="1"/>
    <col min="2085" max="2085" width="3.6640625" style="92" customWidth="1"/>
    <col min="2086" max="2086" width="4.1640625" style="92" customWidth="1"/>
    <col min="2087" max="2087" width="3" style="92" customWidth="1"/>
    <col min="2088" max="2088" width="4.6640625" style="92" customWidth="1"/>
    <col min="2089" max="2089" width="1.83203125" style="92" customWidth="1"/>
    <col min="2090" max="2090" width="7.6640625" style="92" customWidth="1"/>
    <col min="2091" max="2091" width="8.5" style="92" customWidth="1"/>
    <col min="2092" max="2092" width="2.5" style="92" bestFit="1" customWidth="1"/>
    <col min="2093" max="2304" width="4.6640625" style="92"/>
    <col min="2305" max="2305" width="1" style="92" customWidth="1"/>
    <col min="2306" max="2307" width="3.5" style="92" customWidth="1"/>
    <col min="2308" max="2309" width="4.5" style="92" customWidth="1"/>
    <col min="2310" max="2310" width="7" style="92" customWidth="1"/>
    <col min="2311" max="2315" width="4.5" style="92" customWidth="1"/>
    <col min="2316" max="2316" width="4.6640625" style="92" customWidth="1"/>
    <col min="2317" max="2317" width="7" style="92" customWidth="1"/>
    <col min="2318" max="2319" width="4.6640625" style="92" customWidth="1"/>
    <col min="2320" max="2320" width="3.5" style="92" customWidth="1"/>
    <col min="2321" max="2321" width="1.5" style="92" customWidth="1"/>
    <col min="2322" max="2322" width="3.1640625" style="92" customWidth="1"/>
    <col min="2323" max="2323" width="4" style="92" customWidth="1"/>
    <col min="2324" max="2324" width="9.33203125" style="92" customWidth="1"/>
    <col min="2325" max="2325" width="4.6640625" style="92" customWidth="1"/>
    <col min="2326" max="2326" width="6.1640625" style="92" customWidth="1"/>
    <col min="2327" max="2327" width="1" style="92" customWidth="1"/>
    <col min="2328" max="2329" width="3.1640625" style="92" customWidth="1"/>
    <col min="2330" max="2330" width="4.6640625" style="92" customWidth="1"/>
    <col min="2331" max="2331" width="3.6640625" style="92" customWidth="1"/>
    <col min="2332" max="2332" width="5.5" style="92" customWidth="1"/>
    <col min="2333" max="2333" width="7.5" style="92" customWidth="1"/>
    <col min="2334" max="2337" width="4.6640625" style="92" customWidth="1"/>
    <col min="2338" max="2338" width="7.33203125" style="92" customWidth="1"/>
    <col min="2339" max="2339" width="5.1640625" style="92" customWidth="1"/>
    <col min="2340" max="2340" width="4.6640625" style="92" customWidth="1"/>
    <col min="2341" max="2341" width="3.6640625" style="92" customWidth="1"/>
    <col min="2342" max="2342" width="4.1640625" style="92" customWidth="1"/>
    <col min="2343" max="2343" width="3" style="92" customWidth="1"/>
    <col min="2344" max="2344" width="4.6640625" style="92" customWidth="1"/>
    <col min="2345" max="2345" width="1.83203125" style="92" customWidth="1"/>
    <col min="2346" max="2346" width="7.6640625" style="92" customWidth="1"/>
    <col min="2347" max="2347" width="8.5" style="92" customWidth="1"/>
    <col min="2348" max="2348" width="2.5" style="92" bestFit="1" customWidth="1"/>
    <col min="2349" max="2560" width="4.6640625" style="92"/>
    <col min="2561" max="2561" width="1" style="92" customWidth="1"/>
    <col min="2562" max="2563" width="3.5" style="92" customWidth="1"/>
    <col min="2564" max="2565" width="4.5" style="92" customWidth="1"/>
    <col min="2566" max="2566" width="7" style="92" customWidth="1"/>
    <col min="2567" max="2571" width="4.5" style="92" customWidth="1"/>
    <col min="2572" max="2572" width="4.6640625" style="92" customWidth="1"/>
    <col min="2573" max="2573" width="7" style="92" customWidth="1"/>
    <col min="2574" max="2575" width="4.6640625" style="92" customWidth="1"/>
    <col min="2576" max="2576" width="3.5" style="92" customWidth="1"/>
    <col min="2577" max="2577" width="1.5" style="92" customWidth="1"/>
    <col min="2578" max="2578" width="3.1640625" style="92" customWidth="1"/>
    <col min="2579" max="2579" width="4" style="92" customWidth="1"/>
    <col min="2580" max="2580" width="9.33203125" style="92" customWidth="1"/>
    <col min="2581" max="2581" width="4.6640625" style="92" customWidth="1"/>
    <col min="2582" max="2582" width="6.1640625" style="92" customWidth="1"/>
    <col min="2583" max="2583" width="1" style="92" customWidth="1"/>
    <col min="2584" max="2585" width="3.1640625" style="92" customWidth="1"/>
    <col min="2586" max="2586" width="4.6640625" style="92" customWidth="1"/>
    <col min="2587" max="2587" width="3.6640625" style="92" customWidth="1"/>
    <col min="2588" max="2588" width="5.5" style="92" customWidth="1"/>
    <col min="2589" max="2589" width="7.5" style="92" customWidth="1"/>
    <col min="2590" max="2593" width="4.6640625" style="92" customWidth="1"/>
    <col min="2594" max="2594" width="7.33203125" style="92" customWidth="1"/>
    <col min="2595" max="2595" width="5.1640625" style="92" customWidth="1"/>
    <col min="2596" max="2596" width="4.6640625" style="92" customWidth="1"/>
    <col min="2597" max="2597" width="3.6640625" style="92" customWidth="1"/>
    <col min="2598" max="2598" width="4.1640625" style="92" customWidth="1"/>
    <col min="2599" max="2599" width="3" style="92" customWidth="1"/>
    <col min="2600" max="2600" width="4.6640625" style="92" customWidth="1"/>
    <col min="2601" max="2601" width="1.83203125" style="92" customWidth="1"/>
    <col min="2602" max="2602" width="7.6640625" style="92" customWidth="1"/>
    <col min="2603" max="2603" width="8.5" style="92" customWidth="1"/>
    <col min="2604" max="2604" width="2.5" style="92" bestFit="1" customWidth="1"/>
    <col min="2605" max="2816" width="4.6640625" style="92"/>
    <col min="2817" max="2817" width="1" style="92" customWidth="1"/>
    <col min="2818" max="2819" width="3.5" style="92" customWidth="1"/>
    <col min="2820" max="2821" width="4.5" style="92" customWidth="1"/>
    <col min="2822" max="2822" width="7" style="92" customWidth="1"/>
    <col min="2823" max="2827" width="4.5" style="92" customWidth="1"/>
    <col min="2828" max="2828" width="4.6640625" style="92" customWidth="1"/>
    <col min="2829" max="2829" width="7" style="92" customWidth="1"/>
    <col min="2830" max="2831" width="4.6640625" style="92" customWidth="1"/>
    <col min="2832" max="2832" width="3.5" style="92" customWidth="1"/>
    <col min="2833" max="2833" width="1.5" style="92" customWidth="1"/>
    <col min="2834" max="2834" width="3.1640625" style="92" customWidth="1"/>
    <col min="2835" max="2835" width="4" style="92" customWidth="1"/>
    <col min="2836" max="2836" width="9.33203125" style="92" customWidth="1"/>
    <col min="2837" max="2837" width="4.6640625" style="92" customWidth="1"/>
    <col min="2838" max="2838" width="6.1640625" style="92" customWidth="1"/>
    <col min="2839" max="2839" width="1" style="92" customWidth="1"/>
    <col min="2840" max="2841" width="3.1640625" style="92" customWidth="1"/>
    <col min="2842" max="2842" width="4.6640625" style="92" customWidth="1"/>
    <col min="2843" max="2843" width="3.6640625" style="92" customWidth="1"/>
    <col min="2844" max="2844" width="5.5" style="92" customWidth="1"/>
    <col min="2845" max="2845" width="7.5" style="92" customWidth="1"/>
    <col min="2846" max="2849" width="4.6640625" style="92" customWidth="1"/>
    <col min="2850" max="2850" width="7.33203125" style="92" customWidth="1"/>
    <col min="2851" max="2851" width="5.1640625" style="92" customWidth="1"/>
    <col min="2852" max="2852" width="4.6640625" style="92" customWidth="1"/>
    <col min="2853" max="2853" width="3.6640625" style="92" customWidth="1"/>
    <col min="2854" max="2854" width="4.1640625" style="92" customWidth="1"/>
    <col min="2855" max="2855" width="3" style="92" customWidth="1"/>
    <col min="2856" max="2856" width="4.6640625" style="92" customWidth="1"/>
    <col min="2857" max="2857" width="1.83203125" style="92" customWidth="1"/>
    <col min="2858" max="2858" width="7.6640625" style="92" customWidth="1"/>
    <col min="2859" max="2859" width="8.5" style="92" customWidth="1"/>
    <col min="2860" max="2860" width="2.5" style="92" bestFit="1" customWidth="1"/>
    <col min="2861" max="3072" width="4.6640625" style="92"/>
    <col min="3073" max="3073" width="1" style="92" customWidth="1"/>
    <col min="3074" max="3075" width="3.5" style="92" customWidth="1"/>
    <col min="3076" max="3077" width="4.5" style="92" customWidth="1"/>
    <col min="3078" max="3078" width="7" style="92" customWidth="1"/>
    <col min="3079" max="3083" width="4.5" style="92" customWidth="1"/>
    <col min="3084" max="3084" width="4.6640625" style="92" customWidth="1"/>
    <col min="3085" max="3085" width="7" style="92" customWidth="1"/>
    <col min="3086" max="3087" width="4.6640625" style="92" customWidth="1"/>
    <col min="3088" max="3088" width="3.5" style="92" customWidth="1"/>
    <col min="3089" max="3089" width="1.5" style="92" customWidth="1"/>
    <col min="3090" max="3090" width="3.1640625" style="92" customWidth="1"/>
    <col min="3091" max="3091" width="4" style="92" customWidth="1"/>
    <col min="3092" max="3092" width="9.33203125" style="92" customWidth="1"/>
    <col min="3093" max="3093" width="4.6640625" style="92" customWidth="1"/>
    <col min="3094" max="3094" width="6.1640625" style="92" customWidth="1"/>
    <col min="3095" max="3095" width="1" style="92" customWidth="1"/>
    <col min="3096" max="3097" width="3.1640625" style="92" customWidth="1"/>
    <col min="3098" max="3098" width="4.6640625" style="92" customWidth="1"/>
    <col min="3099" max="3099" width="3.6640625" style="92" customWidth="1"/>
    <col min="3100" max="3100" width="5.5" style="92" customWidth="1"/>
    <col min="3101" max="3101" width="7.5" style="92" customWidth="1"/>
    <col min="3102" max="3105" width="4.6640625" style="92" customWidth="1"/>
    <col min="3106" max="3106" width="7.33203125" style="92" customWidth="1"/>
    <col min="3107" max="3107" width="5.1640625" style="92" customWidth="1"/>
    <col min="3108" max="3108" width="4.6640625" style="92" customWidth="1"/>
    <col min="3109" max="3109" width="3.6640625" style="92" customWidth="1"/>
    <col min="3110" max="3110" width="4.1640625" style="92" customWidth="1"/>
    <col min="3111" max="3111" width="3" style="92" customWidth="1"/>
    <col min="3112" max="3112" width="4.6640625" style="92" customWidth="1"/>
    <col min="3113" max="3113" width="1.83203125" style="92" customWidth="1"/>
    <col min="3114" max="3114" width="7.6640625" style="92" customWidth="1"/>
    <col min="3115" max="3115" width="8.5" style="92" customWidth="1"/>
    <col min="3116" max="3116" width="2.5" style="92" bestFit="1" customWidth="1"/>
    <col min="3117" max="3328" width="4.6640625" style="92"/>
    <col min="3329" max="3329" width="1" style="92" customWidth="1"/>
    <col min="3330" max="3331" width="3.5" style="92" customWidth="1"/>
    <col min="3332" max="3333" width="4.5" style="92" customWidth="1"/>
    <col min="3334" max="3334" width="7" style="92" customWidth="1"/>
    <col min="3335" max="3339" width="4.5" style="92" customWidth="1"/>
    <col min="3340" max="3340" width="4.6640625" style="92" customWidth="1"/>
    <col min="3341" max="3341" width="7" style="92" customWidth="1"/>
    <col min="3342" max="3343" width="4.6640625" style="92" customWidth="1"/>
    <col min="3344" max="3344" width="3.5" style="92" customWidth="1"/>
    <col min="3345" max="3345" width="1.5" style="92" customWidth="1"/>
    <col min="3346" max="3346" width="3.1640625" style="92" customWidth="1"/>
    <col min="3347" max="3347" width="4" style="92" customWidth="1"/>
    <col min="3348" max="3348" width="9.33203125" style="92" customWidth="1"/>
    <col min="3349" max="3349" width="4.6640625" style="92" customWidth="1"/>
    <col min="3350" max="3350" width="6.1640625" style="92" customWidth="1"/>
    <col min="3351" max="3351" width="1" style="92" customWidth="1"/>
    <col min="3352" max="3353" width="3.1640625" style="92" customWidth="1"/>
    <col min="3354" max="3354" width="4.6640625" style="92" customWidth="1"/>
    <col min="3355" max="3355" width="3.6640625" style="92" customWidth="1"/>
    <col min="3356" max="3356" width="5.5" style="92" customWidth="1"/>
    <col min="3357" max="3357" width="7.5" style="92" customWidth="1"/>
    <col min="3358" max="3361" width="4.6640625" style="92" customWidth="1"/>
    <col min="3362" max="3362" width="7.33203125" style="92" customWidth="1"/>
    <col min="3363" max="3363" width="5.1640625" style="92" customWidth="1"/>
    <col min="3364" max="3364" width="4.6640625" style="92" customWidth="1"/>
    <col min="3365" max="3365" width="3.6640625" style="92" customWidth="1"/>
    <col min="3366" max="3366" width="4.1640625" style="92" customWidth="1"/>
    <col min="3367" max="3367" width="3" style="92" customWidth="1"/>
    <col min="3368" max="3368" width="4.6640625" style="92" customWidth="1"/>
    <col min="3369" max="3369" width="1.83203125" style="92" customWidth="1"/>
    <col min="3370" max="3370" width="7.6640625" style="92" customWidth="1"/>
    <col min="3371" max="3371" width="8.5" style="92" customWidth="1"/>
    <col min="3372" max="3372" width="2.5" style="92" bestFit="1" customWidth="1"/>
    <col min="3373" max="3584" width="4.6640625" style="92"/>
    <col min="3585" max="3585" width="1" style="92" customWidth="1"/>
    <col min="3586" max="3587" width="3.5" style="92" customWidth="1"/>
    <col min="3588" max="3589" width="4.5" style="92" customWidth="1"/>
    <col min="3590" max="3590" width="7" style="92" customWidth="1"/>
    <col min="3591" max="3595" width="4.5" style="92" customWidth="1"/>
    <col min="3596" max="3596" width="4.6640625" style="92" customWidth="1"/>
    <col min="3597" max="3597" width="7" style="92" customWidth="1"/>
    <col min="3598" max="3599" width="4.6640625" style="92" customWidth="1"/>
    <col min="3600" max="3600" width="3.5" style="92" customWidth="1"/>
    <col min="3601" max="3601" width="1.5" style="92" customWidth="1"/>
    <col min="3602" max="3602" width="3.1640625" style="92" customWidth="1"/>
    <col min="3603" max="3603" width="4" style="92" customWidth="1"/>
    <col min="3604" max="3604" width="9.33203125" style="92" customWidth="1"/>
    <col min="3605" max="3605" width="4.6640625" style="92" customWidth="1"/>
    <col min="3606" max="3606" width="6.1640625" style="92" customWidth="1"/>
    <col min="3607" max="3607" width="1" style="92" customWidth="1"/>
    <col min="3608" max="3609" width="3.1640625" style="92" customWidth="1"/>
    <col min="3610" max="3610" width="4.6640625" style="92" customWidth="1"/>
    <col min="3611" max="3611" width="3.6640625" style="92" customWidth="1"/>
    <col min="3612" max="3612" width="5.5" style="92" customWidth="1"/>
    <col min="3613" max="3613" width="7.5" style="92" customWidth="1"/>
    <col min="3614" max="3617" width="4.6640625" style="92" customWidth="1"/>
    <col min="3618" max="3618" width="7.33203125" style="92" customWidth="1"/>
    <col min="3619" max="3619" width="5.1640625" style="92" customWidth="1"/>
    <col min="3620" max="3620" width="4.6640625" style="92" customWidth="1"/>
    <col min="3621" max="3621" width="3.6640625" style="92" customWidth="1"/>
    <col min="3622" max="3622" width="4.1640625" style="92" customWidth="1"/>
    <col min="3623" max="3623" width="3" style="92" customWidth="1"/>
    <col min="3624" max="3624" width="4.6640625" style="92" customWidth="1"/>
    <col min="3625" max="3625" width="1.83203125" style="92" customWidth="1"/>
    <col min="3626" max="3626" width="7.6640625" style="92" customWidth="1"/>
    <col min="3627" max="3627" width="8.5" style="92" customWidth="1"/>
    <col min="3628" max="3628" width="2.5" style="92" bestFit="1" customWidth="1"/>
    <col min="3629" max="3840" width="4.6640625" style="92"/>
    <col min="3841" max="3841" width="1" style="92" customWidth="1"/>
    <col min="3842" max="3843" width="3.5" style="92" customWidth="1"/>
    <col min="3844" max="3845" width="4.5" style="92" customWidth="1"/>
    <col min="3846" max="3846" width="7" style="92" customWidth="1"/>
    <col min="3847" max="3851" width="4.5" style="92" customWidth="1"/>
    <col min="3852" max="3852" width="4.6640625" style="92" customWidth="1"/>
    <col min="3853" max="3853" width="7" style="92" customWidth="1"/>
    <col min="3854" max="3855" width="4.6640625" style="92" customWidth="1"/>
    <col min="3856" max="3856" width="3.5" style="92" customWidth="1"/>
    <col min="3857" max="3857" width="1.5" style="92" customWidth="1"/>
    <col min="3858" max="3858" width="3.1640625" style="92" customWidth="1"/>
    <col min="3859" max="3859" width="4" style="92" customWidth="1"/>
    <col min="3860" max="3860" width="9.33203125" style="92" customWidth="1"/>
    <col min="3861" max="3861" width="4.6640625" style="92" customWidth="1"/>
    <col min="3862" max="3862" width="6.1640625" style="92" customWidth="1"/>
    <col min="3863" max="3863" width="1" style="92" customWidth="1"/>
    <col min="3864" max="3865" width="3.1640625" style="92" customWidth="1"/>
    <col min="3866" max="3866" width="4.6640625" style="92" customWidth="1"/>
    <col min="3867" max="3867" width="3.6640625" style="92" customWidth="1"/>
    <col min="3868" max="3868" width="5.5" style="92" customWidth="1"/>
    <col min="3869" max="3869" width="7.5" style="92" customWidth="1"/>
    <col min="3870" max="3873" width="4.6640625" style="92" customWidth="1"/>
    <col min="3874" max="3874" width="7.33203125" style="92" customWidth="1"/>
    <col min="3875" max="3875" width="5.1640625" style="92" customWidth="1"/>
    <col min="3876" max="3876" width="4.6640625" style="92" customWidth="1"/>
    <col min="3877" max="3877" width="3.6640625" style="92" customWidth="1"/>
    <col min="3878" max="3878" width="4.1640625" style="92" customWidth="1"/>
    <col min="3879" max="3879" width="3" style="92" customWidth="1"/>
    <col min="3880" max="3880" width="4.6640625" style="92" customWidth="1"/>
    <col min="3881" max="3881" width="1.83203125" style="92" customWidth="1"/>
    <col min="3882" max="3882" width="7.6640625" style="92" customWidth="1"/>
    <col min="3883" max="3883" width="8.5" style="92" customWidth="1"/>
    <col min="3884" max="3884" width="2.5" style="92" bestFit="1" customWidth="1"/>
    <col min="3885" max="4096" width="4.6640625" style="92"/>
    <col min="4097" max="4097" width="1" style="92" customWidth="1"/>
    <col min="4098" max="4099" width="3.5" style="92" customWidth="1"/>
    <col min="4100" max="4101" width="4.5" style="92" customWidth="1"/>
    <col min="4102" max="4102" width="7" style="92" customWidth="1"/>
    <col min="4103" max="4107" width="4.5" style="92" customWidth="1"/>
    <col min="4108" max="4108" width="4.6640625" style="92" customWidth="1"/>
    <col min="4109" max="4109" width="7" style="92" customWidth="1"/>
    <col min="4110" max="4111" width="4.6640625" style="92" customWidth="1"/>
    <col min="4112" max="4112" width="3.5" style="92" customWidth="1"/>
    <col min="4113" max="4113" width="1.5" style="92" customWidth="1"/>
    <col min="4114" max="4114" width="3.1640625" style="92" customWidth="1"/>
    <col min="4115" max="4115" width="4" style="92" customWidth="1"/>
    <col min="4116" max="4116" width="9.33203125" style="92" customWidth="1"/>
    <col min="4117" max="4117" width="4.6640625" style="92" customWidth="1"/>
    <col min="4118" max="4118" width="6.1640625" style="92" customWidth="1"/>
    <col min="4119" max="4119" width="1" style="92" customWidth="1"/>
    <col min="4120" max="4121" width="3.1640625" style="92" customWidth="1"/>
    <col min="4122" max="4122" width="4.6640625" style="92" customWidth="1"/>
    <col min="4123" max="4123" width="3.6640625" style="92" customWidth="1"/>
    <col min="4124" max="4124" width="5.5" style="92" customWidth="1"/>
    <col min="4125" max="4125" width="7.5" style="92" customWidth="1"/>
    <col min="4126" max="4129" width="4.6640625" style="92" customWidth="1"/>
    <col min="4130" max="4130" width="7.33203125" style="92" customWidth="1"/>
    <col min="4131" max="4131" width="5.1640625" style="92" customWidth="1"/>
    <col min="4132" max="4132" width="4.6640625" style="92" customWidth="1"/>
    <col min="4133" max="4133" width="3.6640625" style="92" customWidth="1"/>
    <col min="4134" max="4134" width="4.1640625" style="92" customWidth="1"/>
    <col min="4135" max="4135" width="3" style="92" customWidth="1"/>
    <col min="4136" max="4136" width="4.6640625" style="92" customWidth="1"/>
    <col min="4137" max="4137" width="1.83203125" style="92" customWidth="1"/>
    <col min="4138" max="4138" width="7.6640625" style="92" customWidth="1"/>
    <col min="4139" max="4139" width="8.5" style="92" customWidth="1"/>
    <col min="4140" max="4140" width="2.5" style="92" bestFit="1" customWidth="1"/>
    <col min="4141" max="4352" width="4.6640625" style="92"/>
    <col min="4353" max="4353" width="1" style="92" customWidth="1"/>
    <col min="4354" max="4355" width="3.5" style="92" customWidth="1"/>
    <col min="4356" max="4357" width="4.5" style="92" customWidth="1"/>
    <col min="4358" max="4358" width="7" style="92" customWidth="1"/>
    <col min="4359" max="4363" width="4.5" style="92" customWidth="1"/>
    <col min="4364" max="4364" width="4.6640625" style="92" customWidth="1"/>
    <col min="4365" max="4365" width="7" style="92" customWidth="1"/>
    <col min="4366" max="4367" width="4.6640625" style="92" customWidth="1"/>
    <col min="4368" max="4368" width="3.5" style="92" customWidth="1"/>
    <col min="4369" max="4369" width="1.5" style="92" customWidth="1"/>
    <col min="4370" max="4370" width="3.1640625" style="92" customWidth="1"/>
    <col min="4371" max="4371" width="4" style="92" customWidth="1"/>
    <col min="4372" max="4372" width="9.33203125" style="92" customWidth="1"/>
    <col min="4373" max="4373" width="4.6640625" style="92" customWidth="1"/>
    <col min="4374" max="4374" width="6.1640625" style="92" customWidth="1"/>
    <col min="4375" max="4375" width="1" style="92" customWidth="1"/>
    <col min="4376" max="4377" width="3.1640625" style="92" customWidth="1"/>
    <col min="4378" max="4378" width="4.6640625" style="92" customWidth="1"/>
    <col min="4379" max="4379" width="3.6640625" style="92" customWidth="1"/>
    <col min="4380" max="4380" width="5.5" style="92" customWidth="1"/>
    <col min="4381" max="4381" width="7.5" style="92" customWidth="1"/>
    <col min="4382" max="4385" width="4.6640625" style="92" customWidth="1"/>
    <col min="4386" max="4386" width="7.33203125" style="92" customWidth="1"/>
    <col min="4387" max="4387" width="5.1640625" style="92" customWidth="1"/>
    <col min="4388" max="4388" width="4.6640625" style="92" customWidth="1"/>
    <col min="4389" max="4389" width="3.6640625" style="92" customWidth="1"/>
    <col min="4390" max="4390" width="4.1640625" style="92" customWidth="1"/>
    <col min="4391" max="4391" width="3" style="92" customWidth="1"/>
    <col min="4392" max="4392" width="4.6640625" style="92" customWidth="1"/>
    <col min="4393" max="4393" width="1.83203125" style="92" customWidth="1"/>
    <col min="4394" max="4394" width="7.6640625" style="92" customWidth="1"/>
    <col min="4395" max="4395" width="8.5" style="92" customWidth="1"/>
    <col min="4396" max="4396" width="2.5" style="92" bestFit="1" customWidth="1"/>
    <col min="4397" max="4608" width="4.6640625" style="92"/>
    <col min="4609" max="4609" width="1" style="92" customWidth="1"/>
    <col min="4610" max="4611" width="3.5" style="92" customWidth="1"/>
    <col min="4612" max="4613" width="4.5" style="92" customWidth="1"/>
    <col min="4614" max="4614" width="7" style="92" customWidth="1"/>
    <col min="4615" max="4619" width="4.5" style="92" customWidth="1"/>
    <col min="4620" max="4620" width="4.6640625" style="92" customWidth="1"/>
    <col min="4621" max="4621" width="7" style="92" customWidth="1"/>
    <col min="4622" max="4623" width="4.6640625" style="92" customWidth="1"/>
    <col min="4624" max="4624" width="3.5" style="92" customWidth="1"/>
    <col min="4625" max="4625" width="1.5" style="92" customWidth="1"/>
    <col min="4626" max="4626" width="3.1640625" style="92" customWidth="1"/>
    <col min="4627" max="4627" width="4" style="92" customWidth="1"/>
    <col min="4628" max="4628" width="9.33203125" style="92" customWidth="1"/>
    <col min="4629" max="4629" width="4.6640625" style="92" customWidth="1"/>
    <col min="4630" max="4630" width="6.1640625" style="92" customWidth="1"/>
    <col min="4631" max="4631" width="1" style="92" customWidth="1"/>
    <col min="4632" max="4633" width="3.1640625" style="92" customWidth="1"/>
    <col min="4634" max="4634" width="4.6640625" style="92" customWidth="1"/>
    <col min="4635" max="4635" width="3.6640625" style="92" customWidth="1"/>
    <col min="4636" max="4636" width="5.5" style="92" customWidth="1"/>
    <col min="4637" max="4637" width="7.5" style="92" customWidth="1"/>
    <col min="4638" max="4641" width="4.6640625" style="92" customWidth="1"/>
    <col min="4642" max="4642" width="7.33203125" style="92" customWidth="1"/>
    <col min="4643" max="4643" width="5.1640625" style="92" customWidth="1"/>
    <col min="4644" max="4644" width="4.6640625" style="92" customWidth="1"/>
    <col min="4645" max="4645" width="3.6640625" style="92" customWidth="1"/>
    <col min="4646" max="4646" width="4.1640625" style="92" customWidth="1"/>
    <col min="4647" max="4647" width="3" style="92" customWidth="1"/>
    <col min="4648" max="4648" width="4.6640625" style="92" customWidth="1"/>
    <col min="4649" max="4649" width="1.83203125" style="92" customWidth="1"/>
    <col min="4650" max="4650" width="7.6640625" style="92" customWidth="1"/>
    <col min="4651" max="4651" width="8.5" style="92" customWidth="1"/>
    <col min="4652" max="4652" width="2.5" style="92" bestFit="1" customWidth="1"/>
    <col min="4653" max="4864" width="4.6640625" style="92"/>
    <col min="4865" max="4865" width="1" style="92" customWidth="1"/>
    <col min="4866" max="4867" width="3.5" style="92" customWidth="1"/>
    <col min="4868" max="4869" width="4.5" style="92" customWidth="1"/>
    <col min="4870" max="4870" width="7" style="92" customWidth="1"/>
    <col min="4871" max="4875" width="4.5" style="92" customWidth="1"/>
    <col min="4876" max="4876" width="4.6640625" style="92" customWidth="1"/>
    <col min="4877" max="4877" width="7" style="92" customWidth="1"/>
    <col min="4878" max="4879" width="4.6640625" style="92" customWidth="1"/>
    <col min="4880" max="4880" width="3.5" style="92" customWidth="1"/>
    <col min="4881" max="4881" width="1.5" style="92" customWidth="1"/>
    <col min="4882" max="4882" width="3.1640625" style="92" customWidth="1"/>
    <col min="4883" max="4883" width="4" style="92" customWidth="1"/>
    <col min="4884" max="4884" width="9.33203125" style="92" customWidth="1"/>
    <col min="4885" max="4885" width="4.6640625" style="92" customWidth="1"/>
    <col min="4886" max="4886" width="6.1640625" style="92" customWidth="1"/>
    <col min="4887" max="4887" width="1" style="92" customWidth="1"/>
    <col min="4888" max="4889" width="3.1640625" style="92" customWidth="1"/>
    <col min="4890" max="4890" width="4.6640625" style="92" customWidth="1"/>
    <col min="4891" max="4891" width="3.6640625" style="92" customWidth="1"/>
    <col min="4892" max="4892" width="5.5" style="92" customWidth="1"/>
    <col min="4893" max="4893" width="7.5" style="92" customWidth="1"/>
    <col min="4894" max="4897" width="4.6640625" style="92" customWidth="1"/>
    <col min="4898" max="4898" width="7.33203125" style="92" customWidth="1"/>
    <col min="4899" max="4899" width="5.1640625" style="92" customWidth="1"/>
    <col min="4900" max="4900" width="4.6640625" style="92" customWidth="1"/>
    <col min="4901" max="4901" width="3.6640625" style="92" customWidth="1"/>
    <col min="4902" max="4902" width="4.1640625" style="92" customWidth="1"/>
    <col min="4903" max="4903" width="3" style="92" customWidth="1"/>
    <col min="4904" max="4904" width="4.6640625" style="92" customWidth="1"/>
    <col min="4905" max="4905" width="1.83203125" style="92" customWidth="1"/>
    <col min="4906" max="4906" width="7.6640625" style="92" customWidth="1"/>
    <col min="4907" max="4907" width="8.5" style="92" customWidth="1"/>
    <col min="4908" max="4908" width="2.5" style="92" bestFit="1" customWidth="1"/>
    <col min="4909" max="5120" width="4.6640625" style="92"/>
    <col min="5121" max="5121" width="1" style="92" customWidth="1"/>
    <col min="5122" max="5123" width="3.5" style="92" customWidth="1"/>
    <col min="5124" max="5125" width="4.5" style="92" customWidth="1"/>
    <col min="5126" max="5126" width="7" style="92" customWidth="1"/>
    <col min="5127" max="5131" width="4.5" style="92" customWidth="1"/>
    <col min="5132" max="5132" width="4.6640625" style="92" customWidth="1"/>
    <col min="5133" max="5133" width="7" style="92" customWidth="1"/>
    <col min="5134" max="5135" width="4.6640625" style="92" customWidth="1"/>
    <col min="5136" max="5136" width="3.5" style="92" customWidth="1"/>
    <col min="5137" max="5137" width="1.5" style="92" customWidth="1"/>
    <col min="5138" max="5138" width="3.1640625" style="92" customWidth="1"/>
    <col min="5139" max="5139" width="4" style="92" customWidth="1"/>
    <col min="5140" max="5140" width="9.33203125" style="92" customWidth="1"/>
    <col min="5141" max="5141" width="4.6640625" style="92" customWidth="1"/>
    <col min="5142" max="5142" width="6.1640625" style="92" customWidth="1"/>
    <col min="5143" max="5143" width="1" style="92" customWidth="1"/>
    <col min="5144" max="5145" width="3.1640625" style="92" customWidth="1"/>
    <col min="5146" max="5146" width="4.6640625" style="92" customWidth="1"/>
    <col min="5147" max="5147" width="3.6640625" style="92" customWidth="1"/>
    <col min="5148" max="5148" width="5.5" style="92" customWidth="1"/>
    <col min="5149" max="5149" width="7.5" style="92" customWidth="1"/>
    <col min="5150" max="5153" width="4.6640625" style="92" customWidth="1"/>
    <col min="5154" max="5154" width="7.33203125" style="92" customWidth="1"/>
    <col min="5155" max="5155" width="5.1640625" style="92" customWidth="1"/>
    <col min="5156" max="5156" width="4.6640625" style="92" customWidth="1"/>
    <col min="5157" max="5157" width="3.6640625" style="92" customWidth="1"/>
    <col min="5158" max="5158" width="4.1640625" style="92" customWidth="1"/>
    <col min="5159" max="5159" width="3" style="92" customWidth="1"/>
    <col min="5160" max="5160" width="4.6640625" style="92" customWidth="1"/>
    <col min="5161" max="5161" width="1.83203125" style="92" customWidth="1"/>
    <col min="5162" max="5162" width="7.6640625" style="92" customWidth="1"/>
    <col min="5163" max="5163" width="8.5" style="92" customWidth="1"/>
    <col min="5164" max="5164" width="2.5" style="92" bestFit="1" customWidth="1"/>
    <col min="5165" max="5376" width="4.6640625" style="92"/>
    <col min="5377" max="5377" width="1" style="92" customWidth="1"/>
    <col min="5378" max="5379" width="3.5" style="92" customWidth="1"/>
    <col min="5380" max="5381" width="4.5" style="92" customWidth="1"/>
    <col min="5382" max="5382" width="7" style="92" customWidth="1"/>
    <col min="5383" max="5387" width="4.5" style="92" customWidth="1"/>
    <col min="5388" max="5388" width="4.6640625" style="92" customWidth="1"/>
    <col min="5389" max="5389" width="7" style="92" customWidth="1"/>
    <col min="5390" max="5391" width="4.6640625" style="92" customWidth="1"/>
    <col min="5392" max="5392" width="3.5" style="92" customWidth="1"/>
    <col min="5393" max="5393" width="1.5" style="92" customWidth="1"/>
    <col min="5394" max="5394" width="3.1640625" style="92" customWidth="1"/>
    <col min="5395" max="5395" width="4" style="92" customWidth="1"/>
    <col min="5396" max="5396" width="9.33203125" style="92" customWidth="1"/>
    <col min="5397" max="5397" width="4.6640625" style="92" customWidth="1"/>
    <col min="5398" max="5398" width="6.1640625" style="92" customWidth="1"/>
    <col min="5399" max="5399" width="1" style="92" customWidth="1"/>
    <col min="5400" max="5401" width="3.1640625" style="92" customWidth="1"/>
    <col min="5402" max="5402" width="4.6640625" style="92" customWidth="1"/>
    <col min="5403" max="5403" width="3.6640625" style="92" customWidth="1"/>
    <col min="5404" max="5404" width="5.5" style="92" customWidth="1"/>
    <col min="5405" max="5405" width="7.5" style="92" customWidth="1"/>
    <col min="5406" max="5409" width="4.6640625" style="92" customWidth="1"/>
    <col min="5410" max="5410" width="7.33203125" style="92" customWidth="1"/>
    <col min="5411" max="5411" width="5.1640625" style="92" customWidth="1"/>
    <col min="5412" max="5412" width="4.6640625" style="92" customWidth="1"/>
    <col min="5413" max="5413" width="3.6640625" style="92" customWidth="1"/>
    <col min="5414" max="5414" width="4.1640625" style="92" customWidth="1"/>
    <col min="5415" max="5415" width="3" style="92" customWidth="1"/>
    <col min="5416" max="5416" width="4.6640625" style="92" customWidth="1"/>
    <col min="5417" max="5417" width="1.83203125" style="92" customWidth="1"/>
    <col min="5418" max="5418" width="7.6640625" style="92" customWidth="1"/>
    <col min="5419" max="5419" width="8.5" style="92" customWidth="1"/>
    <col min="5420" max="5420" width="2.5" style="92" bestFit="1" customWidth="1"/>
    <col min="5421" max="5632" width="4.6640625" style="92"/>
    <col min="5633" max="5633" width="1" style="92" customWidth="1"/>
    <col min="5634" max="5635" width="3.5" style="92" customWidth="1"/>
    <col min="5636" max="5637" width="4.5" style="92" customWidth="1"/>
    <col min="5638" max="5638" width="7" style="92" customWidth="1"/>
    <col min="5639" max="5643" width="4.5" style="92" customWidth="1"/>
    <col min="5644" max="5644" width="4.6640625" style="92" customWidth="1"/>
    <col min="5645" max="5645" width="7" style="92" customWidth="1"/>
    <col min="5646" max="5647" width="4.6640625" style="92" customWidth="1"/>
    <col min="5648" max="5648" width="3.5" style="92" customWidth="1"/>
    <col min="5649" max="5649" width="1.5" style="92" customWidth="1"/>
    <col min="5650" max="5650" width="3.1640625" style="92" customWidth="1"/>
    <col min="5651" max="5651" width="4" style="92" customWidth="1"/>
    <col min="5652" max="5652" width="9.33203125" style="92" customWidth="1"/>
    <col min="5653" max="5653" width="4.6640625" style="92" customWidth="1"/>
    <col min="5654" max="5654" width="6.1640625" style="92" customWidth="1"/>
    <col min="5655" max="5655" width="1" style="92" customWidth="1"/>
    <col min="5656" max="5657" width="3.1640625" style="92" customWidth="1"/>
    <col min="5658" max="5658" width="4.6640625" style="92" customWidth="1"/>
    <col min="5659" max="5659" width="3.6640625" style="92" customWidth="1"/>
    <col min="5660" max="5660" width="5.5" style="92" customWidth="1"/>
    <col min="5661" max="5661" width="7.5" style="92" customWidth="1"/>
    <col min="5662" max="5665" width="4.6640625" style="92" customWidth="1"/>
    <col min="5666" max="5666" width="7.33203125" style="92" customWidth="1"/>
    <col min="5667" max="5667" width="5.1640625" style="92" customWidth="1"/>
    <col min="5668" max="5668" width="4.6640625" style="92" customWidth="1"/>
    <col min="5669" max="5669" width="3.6640625" style="92" customWidth="1"/>
    <col min="5670" max="5670" width="4.1640625" style="92" customWidth="1"/>
    <col min="5671" max="5671" width="3" style="92" customWidth="1"/>
    <col min="5672" max="5672" width="4.6640625" style="92" customWidth="1"/>
    <col min="5673" max="5673" width="1.83203125" style="92" customWidth="1"/>
    <col min="5674" max="5674" width="7.6640625" style="92" customWidth="1"/>
    <col min="5675" max="5675" width="8.5" style="92" customWidth="1"/>
    <col min="5676" max="5676" width="2.5" style="92" bestFit="1" customWidth="1"/>
    <col min="5677" max="5888" width="4.6640625" style="92"/>
    <col min="5889" max="5889" width="1" style="92" customWidth="1"/>
    <col min="5890" max="5891" width="3.5" style="92" customWidth="1"/>
    <col min="5892" max="5893" width="4.5" style="92" customWidth="1"/>
    <col min="5894" max="5894" width="7" style="92" customWidth="1"/>
    <col min="5895" max="5899" width="4.5" style="92" customWidth="1"/>
    <col min="5900" max="5900" width="4.6640625" style="92" customWidth="1"/>
    <col min="5901" max="5901" width="7" style="92" customWidth="1"/>
    <col min="5902" max="5903" width="4.6640625" style="92" customWidth="1"/>
    <col min="5904" max="5904" width="3.5" style="92" customWidth="1"/>
    <col min="5905" max="5905" width="1.5" style="92" customWidth="1"/>
    <col min="5906" max="5906" width="3.1640625" style="92" customWidth="1"/>
    <col min="5907" max="5907" width="4" style="92" customWidth="1"/>
    <col min="5908" max="5908" width="9.33203125" style="92" customWidth="1"/>
    <col min="5909" max="5909" width="4.6640625" style="92" customWidth="1"/>
    <col min="5910" max="5910" width="6.1640625" style="92" customWidth="1"/>
    <col min="5911" max="5911" width="1" style="92" customWidth="1"/>
    <col min="5912" max="5913" width="3.1640625" style="92" customWidth="1"/>
    <col min="5914" max="5914" width="4.6640625" style="92" customWidth="1"/>
    <col min="5915" max="5915" width="3.6640625" style="92" customWidth="1"/>
    <col min="5916" max="5916" width="5.5" style="92" customWidth="1"/>
    <col min="5917" max="5917" width="7.5" style="92" customWidth="1"/>
    <col min="5918" max="5921" width="4.6640625" style="92" customWidth="1"/>
    <col min="5922" max="5922" width="7.33203125" style="92" customWidth="1"/>
    <col min="5923" max="5923" width="5.1640625" style="92" customWidth="1"/>
    <col min="5924" max="5924" width="4.6640625" style="92" customWidth="1"/>
    <col min="5925" max="5925" width="3.6640625" style="92" customWidth="1"/>
    <col min="5926" max="5926" width="4.1640625" style="92" customWidth="1"/>
    <col min="5927" max="5927" width="3" style="92" customWidth="1"/>
    <col min="5928" max="5928" width="4.6640625" style="92" customWidth="1"/>
    <col min="5929" max="5929" width="1.83203125" style="92" customWidth="1"/>
    <col min="5930" max="5930" width="7.6640625" style="92" customWidth="1"/>
    <col min="5931" max="5931" width="8.5" style="92" customWidth="1"/>
    <col min="5932" max="5932" width="2.5" style="92" bestFit="1" customWidth="1"/>
    <col min="5933" max="6144" width="4.6640625" style="92"/>
    <col min="6145" max="6145" width="1" style="92" customWidth="1"/>
    <col min="6146" max="6147" width="3.5" style="92" customWidth="1"/>
    <col min="6148" max="6149" width="4.5" style="92" customWidth="1"/>
    <col min="6150" max="6150" width="7" style="92" customWidth="1"/>
    <col min="6151" max="6155" width="4.5" style="92" customWidth="1"/>
    <col min="6156" max="6156" width="4.6640625" style="92" customWidth="1"/>
    <col min="6157" max="6157" width="7" style="92" customWidth="1"/>
    <col min="6158" max="6159" width="4.6640625" style="92" customWidth="1"/>
    <col min="6160" max="6160" width="3.5" style="92" customWidth="1"/>
    <col min="6161" max="6161" width="1.5" style="92" customWidth="1"/>
    <col min="6162" max="6162" width="3.1640625" style="92" customWidth="1"/>
    <col min="6163" max="6163" width="4" style="92" customWidth="1"/>
    <col min="6164" max="6164" width="9.33203125" style="92" customWidth="1"/>
    <col min="6165" max="6165" width="4.6640625" style="92" customWidth="1"/>
    <col min="6166" max="6166" width="6.1640625" style="92" customWidth="1"/>
    <col min="6167" max="6167" width="1" style="92" customWidth="1"/>
    <col min="6168" max="6169" width="3.1640625" style="92" customWidth="1"/>
    <col min="6170" max="6170" width="4.6640625" style="92" customWidth="1"/>
    <col min="6171" max="6171" width="3.6640625" style="92" customWidth="1"/>
    <col min="6172" max="6172" width="5.5" style="92" customWidth="1"/>
    <col min="6173" max="6173" width="7.5" style="92" customWidth="1"/>
    <col min="6174" max="6177" width="4.6640625" style="92" customWidth="1"/>
    <col min="6178" max="6178" width="7.33203125" style="92" customWidth="1"/>
    <col min="6179" max="6179" width="5.1640625" style="92" customWidth="1"/>
    <col min="6180" max="6180" width="4.6640625" style="92" customWidth="1"/>
    <col min="6181" max="6181" width="3.6640625" style="92" customWidth="1"/>
    <col min="6182" max="6182" width="4.1640625" style="92" customWidth="1"/>
    <col min="6183" max="6183" width="3" style="92" customWidth="1"/>
    <col min="6184" max="6184" width="4.6640625" style="92" customWidth="1"/>
    <col min="6185" max="6185" width="1.83203125" style="92" customWidth="1"/>
    <col min="6186" max="6186" width="7.6640625" style="92" customWidth="1"/>
    <col min="6187" max="6187" width="8.5" style="92" customWidth="1"/>
    <col min="6188" max="6188" width="2.5" style="92" bestFit="1" customWidth="1"/>
    <col min="6189" max="6400" width="4.6640625" style="92"/>
    <col min="6401" max="6401" width="1" style="92" customWidth="1"/>
    <col min="6402" max="6403" width="3.5" style="92" customWidth="1"/>
    <col min="6404" max="6405" width="4.5" style="92" customWidth="1"/>
    <col min="6406" max="6406" width="7" style="92" customWidth="1"/>
    <col min="6407" max="6411" width="4.5" style="92" customWidth="1"/>
    <col min="6412" max="6412" width="4.6640625" style="92" customWidth="1"/>
    <col min="6413" max="6413" width="7" style="92" customWidth="1"/>
    <col min="6414" max="6415" width="4.6640625" style="92" customWidth="1"/>
    <col min="6416" max="6416" width="3.5" style="92" customWidth="1"/>
    <col min="6417" max="6417" width="1.5" style="92" customWidth="1"/>
    <col min="6418" max="6418" width="3.1640625" style="92" customWidth="1"/>
    <col min="6419" max="6419" width="4" style="92" customWidth="1"/>
    <col min="6420" max="6420" width="9.33203125" style="92" customWidth="1"/>
    <col min="6421" max="6421" width="4.6640625" style="92" customWidth="1"/>
    <col min="6422" max="6422" width="6.1640625" style="92" customWidth="1"/>
    <col min="6423" max="6423" width="1" style="92" customWidth="1"/>
    <col min="6424" max="6425" width="3.1640625" style="92" customWidth="1"/>
    <col min="6426" max="6426" width="4.6640625" style="92" customWidth="1"/>
    <col min="6427" max="6427" width="3.6640625" style="92" customWidth="1"/>
    <col min="6428" max="6428" width="5.5" style="92" customWidth="1"/>
    <col min="6429" max="6429" width="7.5" style="92" customWidth="1"/>
    <col min="6430" max="6433" width="4.6640625" style="92" customWidth="1"/>
    <col min="6434" max="6434" width="7.33203125" style="92" customWidth="1"/>
    <col min="6435" max="6435" width="5.1640625" style="92" customWidth="1"/>
    <col min="6436" max="6436" width="4.6640625" style="92" customWidth="1"/>
    <col min="6437" max="6437" width="3.6640625" style="92" customWidth="1"/>
    <col min="6438" max="6438" width="4.1640625" style="92" customWidth="1"/>
    <col min="6439" max="6439" width="3" style="92" customWidth="1"/>
    <col min="6440" max="6440" width="4.6640625" style="92" customWidth="1"/>
    <col min="6441" max="6441" width="1.83203125" style="92" customWidth="1"/>
    <col min="6442" max="6442" width="7.6640625" style="92" customWidth="1"/>
    <col min="6443" max="6443" width="8.5" style="92" customWidth="1"/>
    <col min="6444" max="6444" width="2.5" style="92" bestFit="1" customWidth="1"/>
    <col min="6445" max="6656" width="4.6640625" style="92"/>
    <col min="6657" max="6657" width="1" style="92" customWidth="1"/>
    <col min="6658" max="6659" width="3.5" style="92" customWidth="1"/>
    <col min="6660" max="6661" width="4.5" style="92" customWidth="1"/>
    <col min="6662" max="6662" width="7" style="92" customWidth="1"/>
    <col min="6663" max="6667" width="4.5" style="92" customWidth="1"/>
    <col min="6668" max="6668" width="4.6640625" style="92" customWidth="1"/>
    <col min="6669" max="6669" width="7" style="92" customWidth="1"/>
    <col min="6670" max="6671" width="4.6640625" style="92" customWidth="1"/>
    <col min="6672" max="6672" width="3.5" style="92" customWidth="1"/>
    <col min="6673" max="6673" width="1.5" style="92" customWidth="1"/>
    <col min="6674" max="6674" width="3.1640625" style="92" customWidth="1"/>
    <col min="6675" max="6675" width="4" style="92" customWidth="1"/>
    <col min="6676" max="6676" width="9.33203125" style="92" customWidth="1"/>
    <col min="6677" max="6677" width="4.6640625" style="92" customWidth="1"/>
    <col min="6678" max="6678" width="6.1640625" style="92" customWidth="1"/>
    <col min="6679" max="6679" width="1" style="92" customWidth="1"/>
    <col min="6680" max="6681" width="3.1640625" style="92" customWidth="1"/>
    <col min="6682" max="6682" width="4.6640625" style="92" customWidth="1"/>
    <col min="6683" max="6683" width="3.6640625" style="92" customWidth="1"/>
    <col min="6684" max="6684" width="5.5" style="92" customWidth="1"/>
    <col min="6685" max="6685" width="7.5" style="92" customWidth="1"/>
    <col min="6686" max="6689" width="4.6640625" style="92" customWidth="1"/>
    <col min="6690" max="6690" width="7.33203125" style="92" customWidth="1"/>
    <col min="6691" max="6691" width="5.1640625" style="92" customWidth="1"/>
    <col min="6692" max="6692" width="4.6640625" style="92" customWidth="1"/>
    <col min="6693" max="6693" width="3.6640625" style="92" customWidth="1"/>
    <col min="6694" max="6694" width="4.1640625" style="92" customWidth="1"/>
    <col min="6695" max="6695" width="3" style="92" customWidth="1"/>
    <col min="6696" max="6696" width="4.6640625" style="92" customWidth="1"/>
    <col min="6697" max="6697" width="1.83203125" style="92" customWidth="1"/>
    <col min="6698" max="6698" width="7.6640625" style="92" customWidth="1"/>
    <col min="6699" max="6699" width="8.5" style="92" customWidth="1"/>
    <col min="6700" max="6700" width="2.5" style="92" bestFit="1" customWidth="1"/>
    <col min="6701" max="6912" width="4.6640625" style="92"/>
    <col min="6913" max="6913" width="1" style="92" customWidth="1"/>
    <col min="6914" max="6915" width="3.5" style="92" customWidth="1"/>
    <col min="6916" max="6917" width="4.5" style="92" customWidth="1"/>
    <col min="6918" max="6918" width="7" style="92" customWidth="1"/>
    <col min="6919" max="6923" width="4.5" style="92" customWidth="1"/>
    <col min="6924" max="6924" width="4.6640625" style="92" customWidth="1"/>
    <col min="6925" max="6925" width="7" style="92" customWidth="1"/>
    <col min="6926" max="6927" width="4.6640625" style="92" customWidth="1"/>
    <col min="6928" max="6928" width="3.5" style="92" customWidth="1"/>
    <col min="6929" max="6929" width="1.5" style="92" customWidth="1"/>
    <col min="6930" max="6930" width="3.1640625" style="92" customWidth="1"/>
    <col min="6931" max="6931" width="4" style="92" customWidth="1"/>
    <col min="6932" max="6932" width="9.33203125" style="92" customWidth="1"/>
    <col min="6933" max="6933" width="4.6640625" style="92" customWidth="1"/>
    <col min="6934" max="6934" width="6.1640625" style="92" customWidth="1"/>
    <col min="6935" max="6935" width="1" style="92" customWidth="1"/>
    <col min="6936" max="6937" width="3.1640625" style="92" customWidth="1"/>
    <col min="6938" max="6938" width="4.6640625" style="92" customWidth="1"/>
    <col min="6939" max="6939" width="3.6640625" style="92" customWidth="1"/>
    <col min="6940" max="6940" width="5.5" style="92" customWidth="1"/>
    <col min="6941" max="6941" width="7.5" style="92" customWidth="1"/>
    <col min="6942" max="6945" width="4.6640625" style="92" customWidth="1"/>
    <col min="6946" max="6946" width="7.33203125" style="92" customWidth="1"/>
    <col min="6947" max="6947" width="5.1640625" style="92" customWidth="1"/>
    <col min="6948" max="6948" width="4.6640625" style="92" customWidth="1"/>
    <col min="6949" max="6949" width="3.6640625" style="92" customWidth="1"/>
    <col min="6950" max="6950" width="4.1640625" style="92" customWidth="1"/>
    <col min="6951" max="6951" width="3" style="92" customWidth="1"/>
    <col min="6952" max="6952" width="4.6640625" style="92" customWidth="1"/>
    <col min="6953" max="6953" width="1.83203125" style="92" customWidth="1"/>
    <col min="6954" max="6954" width="7.6640625" style="92" customWidth="1"/>
    <col min="6955" max="6955" width="8.5" style="92" customWidth="1"/>
    <col min="6956" max="6956" width="2.5" style="92" bestFit="1" customWidth="1"/>
    <col min="6957" max="7168" width="4.6640625" style="92"/>
    <col min="7169" max="7169" width="1" style="92" customWidth="1"/>
    <col min="7170" max="7171" width="3.5" style="92" customWidth="1"/>
    <col min="7172" max="7173" width="4.5" style="92" customWidth="1"/>
    <col min="7174" max="7174" width="7" style="92" customWidth="1"/>
    <col min="7175" max="7179" width="4.5" style="92" customWidth="1"/>
    <col min="7180" max="7180" width="4.6640625" style="92" customWidth="1"/>
    <col min="7181" max="7181" width="7" style="92" customWidth="1"/>
    <col min="7182" max="7183" width="4.6640625" style="92" customWidth="1"/>
    <col min="7184" max="7184" width="3.5" style="92" customWidth="1"/>
    <col min="7185" max="7185" width="1.5" style="92" customWidth="1"/>
    <col min="7186" max="7186" width="3.1640625" style="92" customWidth="1"/>
    <col min="7187" max="7187" width="4" style="92" customWidth="1"/>
    <col min="7188" max="7188" width="9.33203125" style="92" customWidth="1"/>
    <col min="7189" max="7189" width="4.6640625" style="92" customWidth="1"/>
    <col min="7190" max="7190" width="6.1640625" style="92" customWidth="1"/>
    <col min="7191" max="7191" width="1" style="92" customWidth="1"/>
    <col min="7192" max="7193" width="3.1640625" style="92" customWidth="1"/>
    <col min="7194" max="7194" width="4.6640625" style="92" customWidth="1"/>
    <col min="7195" max="7195" width="3.6640625" style="92" customWidth="1"/>
    <col min="7196" max="7196" width="5.5" style="92" customWidth="1"/>
    <col min="7197" max="7197" width="7.5" style="92" customWidth="1"/>
    <col min="7198" max="7201" width="4.6640625" style="92" customWidth="1"/>
    <col min="7202" max="7202" width="7.33203125" style="92" customWidth="1"/>
    <col min="7203" max="7203" width="5.1640625" style="92" customWidth="1"/>
    <col min="7204" max="7204" width="4.6640625" style="92" customWidth="1"/>
    <col min="7205" max="7205" width="3.6640625" style="92" customWidth="1"/>
    <col min="7206" max="7206" width="4.1640625" style="92" customWidth="1"/>
    <col min="7207" max="7207" width="3" style="92" customWidth="1"/>
    <col min="7208" max="7208" width="4.6640625" style="92" customWidth="1"/>
    <col min="7209" max="7209" width="1.83203125" style="92" customWidth="1"/>
    <col min="7210" max="7210" width="7.6640625" style="92" customWidth="1"/>
    <col min="7211" max="7211" width="8.5" style="92" customWidth="1"/>
    <col min="7212" max="7212" width="2.5" style="92" bestFit="1" customWidth="1"/>
    <col min="7213" max="7424" width="4.6640625" style="92"/>
    <col min="7425" max="7425" width="1" style="92" customWidth="1"/>
    <col min="7426" max="7427" width="3.5" style="92" customWidth="1"/>
    <col min="7428" max="7429" width="4.5" style="92" customWidth="1"/>
    <col min="7430" max="7430" width="7" style="92" customWidth="1"/>
    <col min="7431" max="7435" width="4.5" style="92" customWidth="1"/>
    <col min="7436" max="7436" width="4.6640625" style="92" customWidth="1"/>
    <col min="7437" max="7437" width="7" style="92" customWidth="1"/>
    <col min="7438" max="7439" width="4.6640625" style="92" customWidth="1"/>
    <col min="7440" max="7440" width="3.5" style="92" customWidth="1"/>
    <col min="7441" max="7441" width="1.5" style="92" customWidth="1"/>
    <col min="7442" max="7442" width="3.1640625" style="92" customWidth="1"/>
    <col min="7443" max="7443" width="4" style="92" customWidth="1"/>
    <col min="7444" max="7444" width="9.33203125" style="92" customWidth="1"/>
    <col min="7445" max="7445" width="4.6640625" style="92" customWidth="1"/>
    <col min="7446" max="7446" width="6.1640625" style="92" customWidth="1"/>
    <col min="7447" max="7447" width="1" style="92" customWidth="1"/>
    <col min="7448" max="7449" width="3.1640625" style="92" customWidth="1"/>
    <col min="7450" max="7450" width="4.6640625" style="92" customWidth="1"/>
    <col min="7451" max="7451" width="3.6640625" style="92" customWidth="1"/>
    <col min="7452" max="7452" width="5.5" style="92" customWidth="1"/>
    <col min="7453" max="7453" width="7.5" style="92" customWidth="1"/>
    <col min="7454" max="7457" width="4.6640625" style="92" customWidth="1"/>
    <col min="7458" max="7458" width="7.33203125" style="92" customWidth="1"/>
    <col min="7459" max="7459" width="5.1640625" style="92" customWidth="1"/>
    <col min="7460" max="7460" width="4.6640625" style="92" customWidth="1"/>
    <col min="7461" max="7461" width="3.6640625" style="92" customWidth="1"/>
    <col min="7462" max="7462" width="4.1640625" style="92" customWidth="1"/>
    <col min="7463" max="7463" width="3" style="92" customWidth="1"/>
    <col min="7464" max="7464" width="4.6640625" style="92" customWidth="1"/>
    <col min="7465" max="7465" width="1.83203125" style="92" customWidth="1"/>
    <col min="7466" max="7466" width="7.6640625" style="92" customWidth="1"/>
    <col min="7467" max="7467" width="8.5" style="92" customWidth="1"/>
    <col min="7468" max="7468" width="2.5" style="92" bestFit="1" customWidth="1"/>
    <col min="7469" max="7680" width="4.6640625" style="92"/>
    <col min="7681" max="7681" width="1" style="92" customWidth="1"/>
    <col min="7682" max="7683" width="3.5" style="92" customWidth="1"/>
    <col min="7684" max="7685" width="4.5" style="92" customWidth="1"/>
    <col min="7686" max="7686" width="7" style="92" customWidth="1"/>
    <col min="7687" max="7691" width="4.5" style="92" customWidth="1"/>
    <col min="7692" max="7692" width="4.6640625" style="92" customWidth="1"/>
    <col min="7693" max="7693" width="7" style="92" customWidth="1"/>
    <col min="7694" max="7695" width="4.6640625" style="92" customWidth="1"/>
    <col min="7696" max="7696" width="3.5" style="92" customWidth="1"/>
    <col min="7697" max="7697" width="1.5" style="92" customWidth="1"/>
    <col min="7698" max="7698" width="3.1640625" style="92" customWidth="1"/>
    <col min="7699" max="7699" width="4" style="92" customWidth="1"/>
    <col min="7700" max="7700" width="9.33203125" style="92" customWidth="1"/>
    <col min="7701" max="7701" width="4.6640625" style="92" customWidth="1"/>
    <col min="7702" max="7702" width="6.1640625" style="92" customWidth="1"/>
    <col min="7703" max="7703" width="1" style="92" customWidth="1"/>
    <col min="7704" max="7705" width="3.1640625" style="92" customWidth="1"/>
    <col min="7706" max="7706" width="4.6640625" style="92" customWidth="1"/>
    <col min="7707" max="7707" width="3.6640625" style="92" customWidth="1"/>
    <col min="7708" max="7708" width="5.5" style="92" customWidth="1"/>
    <col min="7709" max="7709" width="7.5" style="92" customWidth="1"/>
    <col min="7710" max="7713" width="4.6640625" style="92" customWidth="1"/>
    <col min="7714" max="7714" width="7.33203125" style="92" customWidth="1"/>
    <col min="7715" max="7715" width="5.1640625" style="92" customWidth="1"/>
    <col min="7716" max="7716" width="4.6640625" style="92" customWidth="1"/>
    <col min="7717" max="7717" width="3.6640625" style="92" customWidth="1"/>
    <col min="7718" max="7718" width="4.1640625" style="92" customWidth="1"/>
    <col min="7719" max="7719" width="3" style="92" customWidth="1"/>
    <col min="7720" max="7720" width="4.6640625" style="92" customWidth="1"/>
    <col min="7721" max="7721" width="1.83203125" style="92" customWidth="1"/>
    <col min="7722" max="7722" width="7.6640625" style="92" customWidth="1"/>
    <col min="7723" max="7723" width="8.5" style="92" customWidth="1"/>
    <col min="7724" max="7724" width="2.5" style="92" bestFit="1" customWidth="1"/>
    <col min="7725" max="7936" width="4.6640625" style="92"/>
    <col min="7937" max="7937" width="1" style="92" customWidth="1"/>
    <col min="7938" max="7939" width="3.5" style="92" customWidth="1"/>
    <col min="7940" max="7941" width="4.5" style="92" customWidth="1"/>
    <col min="7942" max="7942" width="7" style="92" customWidth="1"/>
    <col min="7943" max="7947" width="4.5" style="92" customWidth="1"/>
    <col min="7948" max="7948" width="4.6640625" style="92" customWidth="1"/>
    <col min="7949" max="7949" width="7" style="92" customWidth="1"/>
    <col min="7950" max="7951" width="4.6640625" style="92" customWidth="1"/>
    <col min="7952" max="7952" width="3.5" style="92" customWidth="1"/>
    <col min="7953" max="7953" width="1.5" style="92" customWidth="1"/>
    <col min="7954" max="7954" width="3.1640625" style="92" customWidth="1"/>
    <col min="7955" max="7955" width="4" style="92" customWidth="1"/>
    <col min="7956" max="7956" width="9.33203125" style="92" customWidth="1"/>
    <col min="7957" max="7957" width="4.6640625" style="92" customWidth="1"/>
    <col min="7958" max="7958" width="6.1640625" style="92" customWidth="1"/>
    <col min="7959" max="7959" width="1" style="92" customWidth="1"/>
    <col min="7960" max="7961" width="3.1640625" style="92" customWidth="1"/>
    <col min="7962" max="7962" width="4.6640625" style="92" customWidth="1"/>
    <col min="7963" max="7963" width="3.6640625" style="92" customWidth="1"/>
    <col min="7964" max="7964" width="5.5" style="92" customWidth="1"/>
    <col min="7965" max="7965" width="7.5" style="92" customWidth="1"/>
    <col min="7966" max="7969" width="4.6640625" style="92" customWidth="1"/>
    <col min="7970" max="7970" width="7.33203125" style="92" customWidth="1"/>
    <col min="7971" max="7971" width="5.1640625" style="92" customWidth="1"/>
    <col min="7972" max="7972" width="4.6640625" style="92" customWidth="1"/>
    <col min="7973" max="7973" width="3.6640625" style="92" customWidth="1"/>
    <col min="7974" max="7974" width="4.1640625" style="92" customWidth="1"/>
    <col min="7975" max="7975" width="3" style="92" customWidth="1"/>
    <col min="7976" max="7976" width="4.6640625" style="92" customWidth="1"/>
    <col min="7977" max="7977" width="1.83203125" style="92" customWidth="1"/>
    <col min="7978" max="7978" width="7.6640625" style="92" customWidth="1"/>
    <col min="7979" max="7979" width="8.5" style="92" customWidth="1"/>
    <col min="7980" max="7980" width="2.5" style="92" bestFit="1" customWidth="1"/>
    <col min="7981" max="8192" width="4.6640625" style="92"/>
    <col min="8193" max="8193" width="1" style="92" customWidth="1"/>
    <col min="8194" max="8195" width="3.5" style="92" customWidth="1"/>
    <col min="8196" max="8197" width="4.5" style="92" customWidth="1"/>
    <col min="8198" max="8198" width="7" style="92" customWidth="1"/>
    <col min="8199" max="8203" width="4.5" style="92" customWidth="1"/>
    <col min="8204" max="8204" width="4.6640625" style="92" customWidth="1"/>
    <col min="8205" max="8205" width="7" style="92" customWidth="1"/>
    <col min="8206" max="8207" width="4.6640625" style="92" customWidth="1"/>
    <col min="8208" max="8208" width="3.5" style="92" customWidth="1"/>
    <col min="8209" max="8209" width="1.5" style="92" customWidth="1"/>
    <col min="8210" max="8210" width="3.1640625" style="92" customWidth="1"/>
    <col min="8211" max="8211" width="4" style="92" customWidth="1"/>
    <col min="8212" max="8212" width="9.33203125" style="92" customWidth="1"/>
    <col min="8213" max="8213" width="4.6640625" style="92" customWidth="1"/>
    <col min="8214" max="8214" width="6.1640625" style="92" customWidth="1"/>
    <col min="8215" max="8215" width="1" style="92" customWidth="1"/>
    <col min="8216" max="8217" width="3.1640625" style="92" customWidth="1"/>
    <col min="8218" max="8218" width="4.6640625" style="92" customWidth="1"/>
    <col min="8219" max="8219" width="3.6640625" style="92" customWidth="1"/>
    <col min="8220" max="8220" width="5.5" style="92" customWidth="1"/>
    <col min="8221" max="8221" width="7.5" style="92" customWidth="1"/>
    <col min="8222" max="8225" width="4.6640625" style="92" customWidth="1"/>
    <col min="8226" max="8226" width="7.33203125" style="92" customWidth="1"/>
    <col min="8227" max="8227" width="5.1640625" style="92" customWidth="1"/>
    <col min="8228" max="8228" width="4.6640625" style="92" customWidth="1"/>
    <col min="8229" max="8229" width="3.6640625" style="92" customWidth="1"/>
    <col min="8230" max="8230" width="4.1640625" style="92" customWidth="1"/>
    <col min="8231" max="8231" width="3" style="92" customWidth="1"/>
    <col min="8232" max="8232" width="4.6640625" style="92" customWidth="1"/>
    <col min="8233" max="8233" width="1.83203125" style="92" customWidth="1"/>
    <col min="8234" max="8234" width="7.6640625" style="92" customWidth="1"/>
    <col min="8235" max="8235" width="8.5" style="92" customWidth="1"/>
    <col min="8236" max="8236" width="2.5" style="92" bestFit="1" customWidth="1"/>
    <col min="8237" max="8448" width="4.6640625" style="92"/>
    <col min="8449" max="8449" width="1" style="92" customWidth="1"/>
    <col min="8450" max="8451" width="3.5" style="92" customWidth="1"/>
    <col min="8452" max="8453" width="4.5" style="92" customWidth="1"/>
    <col min="8454" max="8454" width="7" style="92" customWidth="1"/>
    <col min="8455" max="8459" width="4.5" style="92" customWidth="1"/>
    <col min="8460" max="8460" width="4.6640625" style="92" customWidth="1"/>
    <col min="8461" max="8461" width="7" style="92" customWidth="1"/>
    <col min="8462" max="8463" width="4.6640625" style="92" customWidth="1"/>
    <col min="8464" max="8464" width="3.5" style="92" customWidth="1"/>
    <col min="8465" max="8465" width="1.5" style="92" customWidth="1"/>
    <col min="8466" max="8466" width="3.1640625" style="92" customWidth="1"/>
    <col min="8467" max="8467" width="4" style="92" customWidth="1"/>
    <col min="8468" max="8468" width="9.33203125" style="92" customWidth="1"/>
    <col min="8469" max="8469" width="4.6640625" style="92" customWidth="1"/>
    <col min="8470" max="8470" width="6.1640625" style="92" customWidth="1"/>
    <col min="8471" max="8471" width="1" style="92" customWidth="1"/>
    <col min="8472" max="8473" width="3.1640625" style="92" customWidth="1"/>
    <col min="8474" max="8474" width="4.6640625" style="92" customWidth="1"/>
    <col min="8475" max="8475" width="3.6640625" style="92" customWidth="1"/>
    <col min="8476" max="8476" width="5.5" style="92" customWidth="1"/>
    <col min="8477" max="8477" width="7.5" style="92" customWidth="1"/>
    <col min="8478" max="8481" width="4.6640625" style="92" customWidth="1"/>
    <col min="8482" max="8482" width="7.33203125" style="92" customWidth="1"/>
    <col min="8483" max="8483" width="5.1640625" style="92" customWidth="1"/>
    <col min="8484" max="8484" width="4.6640625" style="92" customWidth="1"/>
    <col min="8485" max="8485" width="3.6640625" style="92" customWidth="1"/>
    <col min="8486" max="8486" width="4.1640625" style="92" customWidth="1"/>
    <col min="8487" max="8487" width="3" style="92" customWidth="1"/>
    <col min="8488" max="8488" width="4.6640625" style="92" customWidth="1"/>
    <col min="8489" max="8489" width="1.83203125" style="92" customWidth="1"/>
    <col min="8490" max="8490" width="7.6640625" style="92" customWidth="1"/>
    <col min="8491" max="8491" width="8.5" style="92" customWidth="1"/>
    <col min="8492" max="8492" width="2.5" style="92" bestFit="1" customWidth="1"/>
    <col min="8493" max="8704" width="4.6640625" style="92"/>
    <col min="8705" max="8705" width="1" style="92" customWidth="1"/>
    <col min="8706" max="8707" width="3.5" style="92" customWidth="1"/>
    <col min="8708" max="8709" width="4.5" style="92" customWidth="1"/>
    <col min="8710" max="8710" width="7" style="92" customWidth="1"/>
    <col min="8711" max="8715" width="4.5" style="92" customWidth="1"/>
    <col min="8716" max="8716" width="4.6640625" style="92" customWidth="1"/>
    <col min="8717" max="8717" width="7" style="92" customWidth="1"/>
    <col min="8718" max="8719" width="4.6640625" style="92" customWidth="1"/>
    <col min="8720" max="8720" width="3.5" style="92" customWidth="1"/>
    <col min="8721" max="8721" width="1.5" style="92" customWidth="1"/>
    <col min="8722" max="8722" width="3.1640625" style="92" customWidth="1"/>
    <col min="8723" max="8723" width="4" style="92" customWidth="1"/>
    <col min="8724" max="8724" width="9.33203125" style="92" customWidth="1"/>
    <col min="8725" max="8725" width="4.6640625" style="92" customWidth="1"/>
    <col min="8726" max="8726" width="6.1640625" style="92" customWidth="1"/>
    <col min="8727" max="8727" width="1" style="92" customWidth="1"/>
    <col min="8728" max="8729" width="3.1640625" style="92" customWidth="1"/>
    <col min="8730" max="8730" width="4.6640625" style="92" customWidth="1"/>
    <col min="8731" max="8731" width="3.6640625" style="92" customWidth="1"/>
    <col min="8732" max="8732" width="5.5" style="92" customWidth="1"/>
    <col min="8733" max="8733" width="7.5" style="92" customWidth="1"/>
    <col min="8734" max="8737" width="4.6640625" style="92" customWidth="1"/>
    <col min="8738" max="8738" width="7.33203125" style="92" customWidth="1"/>
    <col min="8739" max="8739" width="5.1640625" style="92" customWidth="1"/>
    <col min="8740" max="8740" width="4.6640625" style="92" customWidth="1"/>
    <col min="8741" max="8741" width="3.6640625" style="92" customWidth="1"/>
    <col min="8742" max="8742" width="4.1640625" style="92" customWidth="1"/>
    <col min="8743" max="8743" width="3" style="92" customWidth="1"/>
    <col min="8744" max="8744" width="4.6640625" style="92" customWidth="1"/>
    <col min="8745" max="8745" width="1.83203125" style="92" customWidth="1"/>
    <col min="8746" max="8746" width="7.6640625" style="92" customWidth="1"/>
    <col min="8747" max="8747" width="8.5" style="92" customWidth="1"/>
    <col min="8748" max="8748" width="2.5" style="92" bestFit="1" customWidth="1"/>
    <col min="8749" max="8960" width="4.6640625" style="92"/>
    <col min="8961" max="8961" width="1" style="92" customWidth="1"/>
    <col min="8962" max="8963" width="3.5" style="92" customWidth="1"/>
    <col min="8964" max="8965" width="4.5" style="92" customWidth="1"/>
    <col min="8966" max="8966" width="7" style="92" customWidth="1"/>
    <col min="8967" max="8971" width="4.5" style="92" customWidth="1"/>
    <col min="8972" max="8972" width="4.6640625" style="92" customWidth="1"/>
    <col min="8973" max="8973" width="7" style="92" customWidth="1"/>
    <col min="8974" max="8975" width="4.6640625" style="92" customWidth="1"/>
    <col min="8976" max="8976" width="3.5" style="92" customWidth="1"/>
    <col min="8977" max="8977" width="1.5" style="92" customWidth="1"/>
    <col min="8978" max="8978" width="3.1640625" style="92" customWidth="1"/>
    <col min="8979" max="8979" width="4" style="92" customWidth="1"/>
    <col min="8980" max="8980" width="9.33203125" style="92" customWidth="1"/>
    <col min="8981" max="8981" width="4.6640625" style="92" customWidth="1"/>
    <col min="8982" max="8982" width="6.1640625" style="92" customWidth="1"/>
    <col min="8983" max="8983" width="1" style="92" customWidth="1"/>
    <col min="8984" max="8985" width="3.1640625" style="92" customWidth="1"/>
    <col min="8986" max="8986" width="4.6640625" style="92" customWidth="1"/>
    <col min="8987" max="8987" width="3.6640625" style="92" customWidth="1"/>
    <col min="8988" max="8988" width="5.5" style="92" customWidth="1"/>
    <col min="8989" max="8989" width="7.5" style="92" customWidth="1"/>
    <col min="8990" max="8993" width="4.6640625" style="92" customWidth="1"/>
    <col min="8994" max="8994" width="7.33203125" style="92" customWidth="1"/>
    <col min="8995" max="8995" width="5.1640625" style="92" customWidth="1"/>
    <col min="8996" max="8996" width="4.6640625" style="92" customWidth="1"/>
    <col min="8997" max="8997" width="3.6640625" style="92" customWidth="1"/>
    <col min="8998" max="8998" width="4.1640625" style="92" customWidth="1"/>
    <col min="8999" max="8999" width="3" style="92" customWidth="1"/>
    <col min="9000" max="9000" width="4.6640625" style="92" customWidth="1"/>
    <col min="9001" max="9001" width="1.83203125" style="92" customWidth="1"/>
    <col min="9002" max="9002" width="7.6640625" style="92" customWidth="1"/>
    <col min="9003" max="9003" width="8.5" style="92" customWidth="1"/>
    <col min="9004" max="9004" width="2.5" style="92" bestFit="1" customWidth="1"/>
    <col min="9005" max="9216" width="4.6640625" style="92"/>
    <col min="9217" max="9217" width="1" style="92" customWidth="1"/>
    <col min="9218" max="9219" width="3.5" style="92" customWidth="1"/>
    <col min="9220" max="9221" width="4.5" style="92" customWidth="1"/>
    <col min="9222" max="9222" width="7" style="92" customWidth="1"/>
    <col min="9223" max="9227" width="4.5" style="92" customWidth="1"/>
    <col min="9228" max="9228" width="4.6640625" style="92" customWidth="1"/>
    <col min="9229" max="9229" width="7" style="92" customWidth="1"/>
    <col min="9230" max="9231" width="4.6640625" style="92" customWidth="1"/>
    <col min="9232" max="9232" width="3.5" style="92" customWidth="1"/>
    <col min="9233" max="9233" width="1.5" style="92" customWidth="1"/>
    <col min="9234" max="9234" width="3.1640625" style="92" customWidth="1"/>
    <col min="9235" max="9235" width="4" style="92" customWidth="1"/>
    <col min="9236" max="9236" width="9.33203125" style="92" customWidth="1"/>
    <col min="9237" max="9237" width="4.6640625" style="92" customWidth="1"/>
    <col min="9238" max="9238" width="6.1640625" style="92" customWidth="1"/>
    <col min="9239" max="9239" width="1" style="92" customWidth="1"/>
    <col min="9240" max="9241" width="3.1640625" style="92" customWidth="1"/>
    <col min="9242" max="9242" width="4.6640625" style="92" customWidth="1"/>
    <col min="9243" max="9243" width="3.6640625" style="92" customWidth="1"/>
    <col min="9244" max="9244" width="5.5" style="92" customWidth="1"/>
    <col min="9245" max="9245" width="7.5" style="92" customWidth="1"/>
    <col min="9246" max="9249" width="4.6640625" style="92" customWidth="1"/>
    <col min="9250" max="9250" width="7.33203125" style="92" customWidth="1"/>
    <col min="9251" max="9251" width="5.1640625" style="92" customWidth="1"/>
    <col min="9252" max="9252" width="4.6640625" style="92" customWidth="1"/>
    <col min="9253" max="9253" width="3.6640625" style="92" customWidth="1"/>
    <col min="9254" max="9254" width="4.1640625" style="92" customWidth="1"/>
    <col min="9255" max="9255" width="3" style="92" customWidth="1"/>
    <col min="9256" max="9256" width="4.6640625" style="92" customWidth="1"/>
    <col min="9257" max="9257" width="1.83203125" style="92" customWidth="1"/>
    <col min="9258" max="9258" width="7.6640625" style="92" customWidth="1"/>
    <col min="9259" max="9259" width="8.5" style="92" customWidth="1"/>
    <col min="9260" max="9260" width="2.5" style="92" bestFit="1" customWidth="1"/>
    <col min="9261" max="9472" width="4.6640625" style="92"/>
    <col min="9473" max="9473" width="1" style="92" customWidth="1"/>
    <col min="9474" max="9475" width="3.5" style="92" customWidth="1"/>
    <col min="9476" max="9477" width="4.5" style="92" customWidth="1"/>
    <col min="9478" max="9478" width="7" style="92" customWidth="1"/>
    <col min="9479" max="9483" width="4.5" style="92" customWidth="1"/>
    <col min="9484" max="9484" width="4.6640625" style="92" customWidth="1"/>
    <col min="9485" max="9485" width="7" style="92" customWidth="1"/>
    <col min="9486" max="9487" width="4.6640625" style="92" customWidth="1"/>
    <col min="9488" max="9488" width="3.5" style="92" customWidth="1"/>
    <col min="9489" max="9489" width="1.5" style="92" customWidth="1"/>
    <col min="9490" max="9490" width="3.1640625" style="92" customWidth="1"/>
    <col min="9491" max="9491" width="4" style="92" customWidth="1"/>
    <col min="9492" max="9492" width="9.33203125" style="92" customWidth="1"/>
    <col min="9493" max="9493" width="4.6640625" style="92" customWidth="1"/>
    <col min="9494" max="9494" width="6.1640625" style="92" customWidth="1"/>
    <col min="9495" max="9495" width="1" style="92" customWidth="1"/>
    <col min="9496" max="9497" width="3.1640625" style="92" customWidth="1"/>
    <col min="9498" max="9498" width="4.6640625" style="92" customWidth="1"/>
    <col min="9499" max="9499" width="3.6640625" style="92" customWidth="1"/>
    <col min="9500" max="9500" width="5.5" style="92" customWidth="1"/>
    <col min="9501" max="9501" width="7.5" style="92" customWidth="1"/>
    <col min="9502" max="9505" width="4.6640625" style="92" customWidth="1"/>
    <col min="9506" max="9506" width="7.33203125" style="92" customWidth="1"/>
    <col min="9507" max="9507" width="5.1640625" style="92" customWidth="1"/>
    <col min="9508" max="9508" width="4.6640625" style="92" customWidth="1"/>
    <col min="9509" max="9509" width="3.6640625" style="92" customWidth="1"/>
    <col min="9510" max="9510" width="4.1640625" style="92" customWidth="1"/>
    <col min="9511" max="9511" width="3" style="92" customWidth="1"/>
    <col min="9512" max="9512" width="4.6640625" style="92" customWidth="1"/>
    <col min="9513" max="9513" width="1.83203125" style="92" customWidth="1"/>
    <col min="9514" max="9514" width="7.6640625" style="92" customWidth="1"/>
    <col min="9515" max="9515" width="8.5" style="92" customWidth="1"/>
    <col min="9516" max="9516" width="2.5" style="92" bestFit="1" customWidth="1"/>
    <col min="9517" max="9728" width="4.6640625" style="92"/>
    <col min="9729" max="9729" width="1" style="92" customWidth="1"/>
    <col min="9730" max="9731" width="3.5" style="92" customWidth="1"/>
    <col min="9732" max="9733" width="4.5" style="92" customWidth="1"/>
    <col min="9734" max="9734" width="7" style="92" customWidth="1"/>
    <col min="9735" max="9739" width="4.5" style="92" customWidth="1"/>
    <col min="9740" max="9740" width="4.6640625" style="92" customWidth="1"/>
    <col min="9741" max="9741" width="7" style="92" customWidth="1"/>
    <col min="9742" max="9743" width="4.6640625" style="92" customWidth="1"/>
    <col min="9744" max="9744" width="3.5" style="92" customWidth="1"/>
    <col min="9745" max="9745" width="1.5" style="92" customWidth="1"/>
    <col min="9746" max="9746" width="3.1640625" style="92" customWidth="1"/>
    <col min="9747" max="9747" width="4" style="92" customWidth="1"/>
    <col min="9748" max="9748" width="9.33203125" style="92" customWidth="1"/>
    <col min="9749" max="9749" width="4.6640625" style="92" customWidth="1"/>
    <col min="9750" max="9750" width="6.1640625" style="92" customWidth="1"/>
    <col min="9751" max="9751" width="1" style="92" customWidth="1"/>
    <col min="9752" max="9753" width="3.1640625" style="92" customWidth="1"/>
    <col min="9754" max="9754" width="4.6640625" style="92" customWidth="1"/>
    <col min="9755" max="9755" width="3.6640625" style="92" customWidth="1"/>
    <col min="9756" max="9756" width="5.5" style="92" customWidth="1"/>
    <col min="9757" max="9757" width="7.5" style="92" customWidth="1"/>
    <col min="9758" max="9761" width="4.6640625" style="92" customWidth="1"/>
    <col min="9762" max="9762" width="7.33203125" style="92" customWidth="1"/>
    <col min="9763" max="9763" width="5.1640625" style="92" customWidth="1"/>
    <col min="9764" max="9764" width="4.6640625" style="92" customWidth="1"/>
    <col min="9765" max="9765" width="3.6640625" style="92" customWidth="1"/>
    <col min="9766" max="9766" width="4.1640625" style="92" customWidth="1"/>
    <col min="9767" max="9767" width="3" style="92" customWidth="1"/>
    <col min="9768" max="9768" width="4.6640625" style="92" customWidth="1"/>
    <col min="9769" max="9769" width="1.83203125" style="92" customWidth="1"/>
    <col min="9770" max="9770" width="7.6640625" style="92" customWidth="1"/>
    <col min="9771" max="9771" width="8.5" style="92" customWidth="1"/>
    <col min="9772" max="9772" width="2.5" style="92" bestFit="1" customWidth="1"/>
    <col min="9773" max="9984" width="4.6640625" style="92"/>
    <col min="9985" max="9985" width="1" style="92" customWidth="1"/>
    <col min="9986" max="9987" width="3.5" style="92" customWidth="1"/>
    <col min="9988" max="9989" width="4.5" style="92" customWidth="1"/>
    <col min="9990" max="9990" width="7" style="92" customWidth="1"/>
    <col min="9991" max="9995" width="4.5" style="92" customWidth="1"/>
    <col min="9996" max="9996" width="4.6640625" style="92" customWidth="1"/>
    <col min="9997" max="9997" width="7" style="92" customWidth="1"/>
    <col min="9998" max="9999" width="4.6640625" style="92" customWidth="1"/>
    <col min="10000" max="10000" width="3.5" style="92" customWidth="1"/>
    <col min="10001" max="10001" width="1.5" style="92" customWidth="1"/>
    <col min="10002" max="10002" width="3.1640625" style="92" customWidth="1"/>
    <col min="10003" max="10003" width="4" style="92" customWidth="1"/>
    <col min="10004" max="10004" width="9.33203125" style="92" customWidth="1"/>
    <col min="10005" max="10005" width="4.6640625" style="92" customWidth="1"/>
    <col min="10006" max="10006" width="6.1640625" style="92" customWidth="1"/>
    <col min="10007" max="10007" width="1" style="92" customWidth="1"/>
    <col min="10008" max="10009" width="3.1640625" style="92" customWidth="1"/>
    <col min="10010" max="10010" width="4.6640625" style="92" customWidth="1"/>
    <col min="10011" max="10011" width="3.6640625" style="92" customWidth="1"/>
    <col min="10012" max="10012" width="5.5" style="92" customWidth="1"/>
    <col min="10013" max="10013" width="7.5" style="92" customWidth="1"/>
    <col min="10014" max="10017" width="4.6640625" style="92" customWidth="1"/>
    <col min="10018" max="10018" width="7.33203125" style="92" customWidth="1"/>
    <col min="10019" max="10019" width="5.1640625" style="92" customWidth="1"/>
    <col min="10020" max="10020" width="4.6640625" style="92" customWidth="1"/>
    <col min="10021" max="10021" width="3.6640625" style="92" customWidth="1"/>
    <col min="10022" max="10022" width="4.1640625" style="92" customWidth="1"/>
    <col min="10023" max="10023" width="3" style="92" customWidth="1"/>
    <col min="10024" max="10024" width="4.6640625" style="92" customWidth="1"/>
    <col min="10025" max="10025" width="1.83203125" style="92" customWidth="1"/>
    <col min="10026" max="10026" width="7.6640625" style="92" customWidth="1"/>
    <col min="10027" max="10027" width="8.5" style="92" customWidth="1"/>
    <col min="10028" max="10028" width="2.5" style="92" bestFit="1" customWidth="1"/>
    <col min="10029" max="10240" width="4.6640625" style="92"/>
    <col min="10241" max="10241" width="1" style="92" customWidth="1"/>
    <col min="10242" max="10243" width="3.5" style="92" customWidth="1"/>
    <col min="10244" max="10245" width="4.5" style="92" customWidth="1"/>
    <col min="10246" max="10246" width="7" style="92" customWidth="1"/>
    <col min="10247" max="10251" width="4.5" style="92" customWidth="1"/>
    <col min="10252" max="10252" width="4.6640625" style="92" customWidth="1"/>
    <col min="10253" max="10253" width="7" style="92" customWidth="1"/>
    <col min="10254" max="10255" width="4.6640625" style="92" customWidth="1"/>
    <col min="10256" max="10256" width="3.5" style="92" customWidth="1"/>
    <col min="10257" max="10257" width="1.5" style="92" customWidth="1"/>
    <col min="10258" max="10258" width="3.1640625" style="92" customWidth="1"/>
    <col min="10259" max="10259" width="4" style="92" customWidth="1"/>
    <col min="10260" max="10260" width="9.33203125" style="92" customWidth="1"/>
    <col min="10261" max="10261" width="4.6640625" style="92" customWidth="1"/>
    <col min="10262" max="10262" width="6.1640625" style="92" customWidth="1"/>
    <col min="10263" max="10263" width="1" style="92" customWidth="1"/>
    <col min="10264" max="10265" width="3.1640625" style="92" customWidth="1"/>
    <col min="10266" max="10266" width="4.6640625" style="92" customWidth="1"/>
    <col min="10267" max="10267" width="3.6640625" style="92" customWidth="1"/>
    <col min="10268" max="10268" width="5.5" style="92" customWidth="1"/>
    <col min="10269" max="10269" width="7.5" style="92" customWidth="1"/>
    <col min="10270" max="10273" width="4.6640625" style="92" customWidth="1"/>
    <col min="10274" max="10274" width="7.33203125" style="92" customWidth="1"/>
    <col min="10275" max="10275" width="5.1640625" style="92" customWidth="1"/>
    <col min="10276" max="10276" width="4.6640625" style="92" customWidth="1"/>
    <col min="10277" max="10277" width="3.6640625" style="92" customWidth="1"/>
    <col min="10278" max="10278" width="4.1640625" style="92" customWidth="1"/>
    <col min="10279" max="10279" width="3" style="92" customWidth="1"/>
    <col min="10280" max="10280" width="4.6640625" style="92" customWidth="1"/>
    <col min="10281" max="10281" width="1.83203125" style="92" customWidth="1"/>
    <col min="10282" max="10282" width="7.6640625" style="92" customWidth="1"/>
    <col min="10283" max="10283" width="8.5" style="92" customWidth="1"/>
    <col min="10284" max="10284" width="2.5" style="92" bestFit="1" customWidth="1"/>
    <col min="10285" max="10496" width="4.6640625" style="92"/>
    <col min="10497" max="10497" width="1" style="92" customWidth="1"/>
    <col min="10498" max="10499" width="3.5" style="92" customWidth="1"/>
    <col min="10500" max="10501" width="4.5" style="92" customWidth="1"/>
    <col min="10502" max="10502" width="7" style="92" customWidth="1"/>
    <col min="10503" max="10507" width="4.5" style="92" customWidth="1"/>
    <col min="10508" max="10508" width="4.6640625" style="92" customWidth="1"/>
    <col min="10509" max="10509" width="7" style="92" customWidth="1"/>
    <col min="10510" max="10511" width="4.6640625" style="92" customWidth="1"/>
    <col min="10512" max="10512" width="3.5" style="92" customWidth="1"/>
    <col min="10513" max="10513" width="1.5" style="92" customWidth="1"/>
    <col min="10514" max="10514" width="3.1640625" style="92" customWidth="1"/>
    <col min="10515" max="10515" width="4" style="92" customWidth="1"/>
    <col min="10516" max="10516" width="9.33203125" style="92" customWidth="1"/>
    <col min="10517" max="10517" width="4.6640625" style="92" customWidth="1"/>
    <col min="10518" max="10518" width="6.1640625" style="92" customWidth="1"/>
    <col min="10519" max="10519" width="1" style="92" customWidth="1"/>
    <col min="10520" max="10521" width="3.1640625" style="92" customWidth="1"/>
    <col min="10522" max="10522" width="4.6640625" style="92" customWidth="1"/>
    <col min="10523" max="10523" width="3.6640625" style="92" customWidth="1"/>
    <col min="10524" max="10524" width="5.5" style="92" customWidth="1"/>
    <col min="10525" max="10525" width="7.5" style="92" customWidth="1"/>
    <col min="10526" max="10529" width="4.6640625" style="92" customWidth="1"/>
    <col min="10530" max="10530" width="7.33203125" style="92" customWidth="1"/>
    <col min="10531" max="10531" width="5.1640625" style="92" customWidth="1"/>
    <col min="10532" max="10532" width="4.6640625" style="92" customWidth="1"/>
    <col min="10533" max="10533" width="3.6640625" style="92" customWidth="1"/>
    <col min="10534" max="10534" width="4.1640625" style="92" customWidth="1"/>
    <col min="10535" max="10535" width="3" style="92" customWidth="1"/>
    <col min="10536" max="10536" width="4.6640625" style="92" customWidth="1"/>
    <col min="10537" max="10537" width="1.83203125" style="92" customWidth="1"/>
    <col min="10538" max="10538" width="7.6640625" style="92" customWidth="1"/>
    <col min="10539" max="10539" width="8.5" style="92" customWidth="1"/>
    <col min="10540" max="10540" width="2.5" style="92" bestFit="1" customWidth="1"/>
    <col min="10541" max="10752" width="4.6640625" style="92"/>
    <col min="10753" max="10753" width="1" style="92" customWidth="1"/>
    <col min="10754" max="10755" width="3.5" style="92" customWidth="1"/>
    <col min="10756" max="10757" width="4.5" style="92" customWidth="1"/>
    <col min="10758" max="10758" width="7" style="92" customWidth="1"/>
    <col min="10759" max="10763" width="4.5" style="92" customWidth="1"/>
    <col min="10764" max="10764" width="4.6640625" style="92" customWidth="1"/>
    <col min="10765" max="10765" width="7" style="92" customWidth="1"/>
    <col min="10766" max="10767" width="4.6640625" style="92" customWidth="1"/>
    <col min="10768" max="10768" width="3.5" style="92" customWidth="1"/>
    <col min="10769" max="10769" width="1.5" style="92" customWidth="1"/>
    <col min="10770" max="10770" width="3.1640625" style="92" customWidth="1"/>
    <col min="10771" max="10771" width="4" style="92" customWidth="1"/>
    <col min="10772" max="10772" width="9.33203125" style="92" customWidth="1"/>
    <col min="10773" max="10773" width="4.6640625" style="92" customWidth="1"/>
    <col min="10774" max="10774" width="6.1640625" style="92" customWidth="1"/>
    <col min="10775" max="10775" width="1" style="92" customWidth="1"/>
    <col min="10776" max="10777" width="3.1640625" style="92" customWidth="1"/>
    <col min="10778" max="10778" width="4.6640625" style="92" customWidth="1"/>
    <col min="10779" max="10779" width="3.6640625" style="92" customWidth="1"/>
    <col min="10780" max="10780" width="5.5" style="92" customWidth="1"/>
    <col min="10781" max="10781" width="7.5" style="92" customWidth="1"/>
    <col min="10782" max="10785" width="4.6640625" style="92" customWidth="1"/>
    <col min="10786" max="10786" width="7.33203125" style="92" customWidth="1"/>
    <col min="10787" max="10787" width="5.1640625" style="92" customWidth="1"/>
    <col min="10788" max="10788" width="4.6640625" style="92" customWidth="1"/>
    <col min="10789" max="10789" width="3.6640625" style="92" customWidth="1"/>
    <col min="10790" max="10790" width="4.1640625" style="92" customWidth="1"/>
    <col min="10791" max="10791" width="3" style="92" customWidth="1"/>
    <col min="10792" max="10792" width="4.6640625" style="92" customWidth="1"/>
    <col min="10793" max="10793" width="1.83203125" style="92" customWidth="1"/>
    <col min="10794" max="10794" width="7.6640625" style="92" customWidth="1"/>
    <col min="10795" max="10795" width="8.5" style="92" customWidth="1"/>
    <col min="10796" max="10796" width="2.5" style="92" bestFit="1" customWidth="1"/>
    <col min="10797" max="11008" width="4.6640625" style="92"/>
    <col min="11009" max="11009" width="1" style="92" customWidth="1"/>
    <col min="11010" max="11011" width="3.5" style="92" customWidth="1"/>
    <col min="11012" max="11013" width="4.5" style="92" customWidth="1"/>
    <col min="11014" max="11014" width="7" style="92" customWidth="1"/>
    <col min="11015" max="11019" width="4.5" style="92" customWidth="1"/>
    <col min="11020" max="11020" width="4.6640625" style="92" customWidth="1"/>
    <col min="11021" max="11021" width="7" style="92" customWidth="1"/>
    <col min="11022" max="11023" width="4.6640625" style="92" customWidth="1"/>
    <col min="11024" max="11024" width="3.5" style="92" customWidth="1"/>
    <col min="11025" max="11025" width="1.5" style="92" customWidth="1"/>
    <col min="11026" max="11026" width="3.1640625" style="92" customWidth="1"/>
    <col min="11027" max="11027" width="4" style="92" customWidth="1"/>
    <col min="11028" max="11028" width="9.33203125" style="92" customWidth="1"/>
    <col min="11029" max="11029" width="4.6640625" style="92" customWidth="1"/>
    <col min="11030" max="11030" width="6.1640625" style="92" customWidth="1"/>
    <col min="11031" max="11031" width="1" style="92" customWidth="1"/>
    <col min="11032" max="11033" width="3.1640625" style="92" customWidth="1"/>
    <col min="11034" max="11034" width="4.6640625" style="92" customWidth="1"/>
    <col min="11035" max="11035" width="3.6640625" style="92" customWidth="1"/>
    <col min="11036" max="11036" width="5.5" style="92" customWidth="1"/>
    <col min="11037" max="11037" width="7.5" style="92" customWidth="1"/>
    <col min="11038" max="11041" width="4.6640625" style="92" customWidth="1"/>
    <col min="11042" max="11042" width="7.33203125" style="92" customWidth="1"/>
    <col min="11043" max="11043" width="5.1640625" style="92" customWidth="1"/>
    <col min="11044" max="11044" width="4.6640625" style="92" customWidth="1"/>
    <col min="11045" max="11045" width="3.6640625" style="92" customWidth="1"/>
    <col min="11046" max="11046" width="4.1640625" style="92" customWidth="1"/>
    <col min="11047" max="11047" width="3" style="92" customWidth="1"/>
    <col min="11048" max="11048" width="4.6640625" style="92" customWidth="1"/>
    <col min="11049" max="11049" width="1.83203125" style="92" customWidth="1"/>
    <col min="11050" max="11050" width="7.6640625" style="92" customWidth="1"/>
    <col min="11051" max="11051" width="8.5" style="92" customWidth="1"/>
    <col min="11052" max="11052" width="2.5" style="92" bestFit="1" customWidth="1"/>
    <col min="11053" max="11264" width="4.6640625" style="92"/>
    <col min="11265" max="11265" width="1" style="92" customWidth="1"/>
    <col min="11266" max="11267" width="3.5" style="92" customWidth="1"/>
    <col min="11268" max="11269" width="4.5" style="92" customWidth="1"/>
    <col min="11270" max="11270" width="7" style="92" customWidth="1"/>
    <col min="11271" max="11275" width="4.5" style="92" customWidth="1"/>
    <col min="11276" max="11276" width="4.6640625" style="92" customWidth="1"/>
    <col min="11277" max="11277" width="7" style="92" customWidth="1"/>
    <col min="11278" max="11279" width="4.6640625" style="92" customWidth="1"/>
    <col min="11280" max="11280" width="3.5" style="92" customWidth="1"/>
    <col min="11281" max="11281" width="1.5" style="92" customWidth="1"/>
    <col min="11282" max="11282" width="3.1640625" style="92" customWidth="1"/>
    <col min="11283" max="11283" width="4" style="92" customWidth="1"/>
    <col min="11284" max="11284" width="9.33203125" style="92" customWidth="1"/>
    <col min="11285" max="11285" width="4.6640625" style="92" customWidth="1"/>
    <col min="11286" max="11286" width="6.1640625" style="92" customWidth="1"/>
    <col min="11287" max="11287" width="1" style="92" customWidth="1"/>
    <col min="11288" max="11289" width="3.1640625" style="92" customWidth="1"/>
    <col min="11290" max="11290" width="4.6640625" style="92" customWidth="1"/>
    <col min="11291" max="11291" width="3.6640625" style="92" customWidth="1"/>
    <col min="11292" max="11292" width="5.5" style="92" customWidth="1"/>
    <col min="11293" max="11293" width="7.5" style="92" customWidth="1"/>
    <col min="11294" max="11297" width="4.6640625" style="92" customWidth="1"/>
    <col min="11298" max="11298" width="7.33203125" style="92" customWidth="1"/>
    <col min="11299" max="11299" width="5.1640625" style="92" customWidth="1"/>
    <col min="11300" max="11300" width="4.6640625" style="92" customWidth="1"/>
    <col min="11301" max="11301" width="3.6640625" style="92" customWidth="1"/>
    <col min="11302" max="11302" width="4.1640625" style="92" customWidth="1"/>
    <col min="11303" max="11303" width="3" style="92" customWidth="1"/>
    <col min="11304" max="11304" width="4.6640625" style="92" customWidth="1"/>
    <col min="11305" max="11305" width="1.83203125" style="92" customWidth="1"/>
    <col min="11306" max="11306" width="7.6640625" style="92" customWidth="1"/>
    <col min="11307" max="11307" width="8.5" style="92" customWidth="1"/>
    <col min="11308" max="11308" width="2.5" style="92" bestFit="1" customWidth="1"/>
    <col min="11309" max="11520" width="4.6640625" style="92"/>
    <col min="11521" max="11521" width="1" style="92" customWidth="1"/>
    <col min="11522" max="11523" width="3.5" style="92" customWidth="1"/>
    <col min="11524" max="11525" width="4.5" style="92" customWidth="1"/>
    <col min="11526" max="11526" width="7" style="92" customWidth="1"/>
    <col min="11527" max="11531" width="4.5" style="92" customWidth="1"/>
    <col min="11532" max="11532" width="4.6640625" style="92" customWidth="1"/>
    <col min="11533" max="11533" width="7" style="92" customWidth="1"/>
    <col min="11534" max="11535" width="4.6640625" style="92" customWidth="1"/>
    <col min="11536" max="11536" width="3.5" style="92" customWidth="1"/>
    <col min="11537" max="11537" width="1.5" style="92" customWidth="1"/>
    <col min="11538" max="11538" width="3.1640625" style="92" customWidth="1"/>
    <col min="11539" max="11539" width="4" style="92" customWidth="1"/>
    <col min="11540" max="11540" width="9.33203125" style="92" customWidth="1"/>
    <col min="11541" max="11541" width="4.6640625" style="92" customWidth="1"/>
    <col min="11542" max="11542" width="6.1640625" style="92" customWidth="1"/>
    <col min="11543" max="11543" width="1" style="92" customWidth="1"/>
    <col min="11544" max="11545" width="3.1640625" style="92" customWidth="1"/>
    <col min="11546" max="11546" width="4.6640625" style="92" customWidth="1"/>
    <col min="11547" max="11547" width="3.6640625" style="92" customWidth="1"/>
    <col min="11548" max="11548" width="5.5" style="92" customWidth="1"/>
    <col min="11549" max="11549" width="7.5" style="92" customWidth="1"/>
    <col min="11550" max="11553" width="4.6640625" style="92" customWidth="1"/>
    <col min="11554" max="11554" width="7.33203125" style="92" customWidth="1"/>
    <col min="11555" max="11555" width="5.1640625" style="92" customWidth="1"/>
    <col min="11556" max="11556" width="4.6640625" style="92" customWidth="1"/>
    <col min="11557" max="11557" width="3.6640625" style="92" customWidth="1"/>
    <col min="11558" max="11558" width="4.1640625" style="92" customWidth="1"/>
    <col min="11559" max="11559" width="3" style="92" customWidth="1"/>
    <col min="11560" max="11560" width="4.6640625" style="92" customWidth="1"/>
    <col min="11561" max="11561" width="1.83203125" style="92" customWidth="1"/>
    <col min="11562" max="11562" width="7.6640625" style="92" customWidth="1"/>
    <col min="11563" max="11563" width="8.5" style="92" customWidth="1"/>
    <col min="11564" max="11564" width="2.5" style="92" bestFit="1" customWidth="1"/>
    <col min="11565" max="11776" width="4.6640625" style="92"/>
    <col min="11777" max="11777" width="1" style="92" customWidth="1"/>
    <col min="11778" max="11779" width="3.5" style="92" customWidth="1"/>
    <col min="11780" max="11781" width="4.5" style="92" customWidth="1"/>
    <col min="11782" max="11782" width="7" style="92" customWidth="1"/>
    <col min="11783" max="11787" width="4.5" style="92" customWidth="1"/>
    <col min="11788" max="11788" width="4.6640625" style="92" customWidth="1"/>
    <col min="11789" max="11789" width="7" style="92" customWidth="1"/>
    <col min="11790" max="11791" width="4.6640625" style="92" customWidth="1"/>
    <col min="11792" max="11792" width="3.5" style="92" customWidth="1"/>
    <col min="11793" max="11793" width="1.5" style="92" customWidth="1"/>
    <col min="11794" max="11794" width="3.1640625" style="92" customWidth="1"/>
    <col min="11795" max="11795" width="4" style="92" customWidth="1"/>
    <col min="11796" max="11796" width="9.33203125" style="92" customWidth="1"/>
    <col min="11797" max="11797" width="4.6640625" style="92" customWidth="1"/>
    <col min="11798" max="11798" width="6.1640625" style="92" customWidth="1"/>
    <col min="11799" max="11799" width="1" style="92" customWidth="1"/>
    <col min="11800" max="11801" width="3.1640625" style="92" customWidth="1"/>
    <col min="11802" max="11802" width="4.6640625" style="92" customWidth="1"/>
    <col min="11803" max="11803" width="3.6640625" style="92" customWidth="1"/>
    <col min="11804" max="11804" width="5.5" style="92" customWidth="1"/>
    <col min="11805" max="11805" width="7.5" style="92" customWidth="1"/>
    <col min="11806" max="11809" width="4.6640625" style="92" customWidth="1"/>
    <col min="11810" max="11810" width="7.33203125" style="92" customWidth="1"/>
    <col min="11811" max="11811" width="5.1640625" style="92" customWidth="1"/>
    <col min="11812" max="11812" width="4.6640625" style="92" customWidth="1"/>
    <col min="11813" max="11813" width="3.6640625" style="92" customWidth="1"/>
    <col min="11814" max="11814" width="4.1640625" style="92" customWidth="1"/>
    <col min="11815" max="11815" width="3" style="92" customWidth="1"/>
    <col min="11816" max="11816" width="4.6640625" style="92" customWidth="1"/>
    <col min="11817" max="11817" width="1.83203125" style="92" customWidth="1"/>
    <col min="11818" max="11818" width="7.6640625" style="92" customWidth="1"/>
    <col min="11819" max="11819" width="8.5" style="92" customWidth="1"/>
    <col min="11820" max="11820" width="2.5" style="92" bestFit="1" customWidth="1"/>
    <col min="11821" max="12032" width="4.6640625" style="92"/>
    <col min="12033" max="12033" width="1" style="92" customWidth="1"/>
    <col min="12034" max="12035" width="3.5" style="92" customWidth="1"/>
    <col min="12036" max="12037" width="4.5" style="92" customWidth="1"/>
    <col min="12038" max="12038" width="7" style="92" customWidth="1"/>
    <col min="12039" max="12043" width="4.5" style="92" customWidth="1"/>
    <col min="12044" max="12044" width="4.6640625" style="92" customWidth="1"/>
    <col min="12045" max="12045" width="7" style="92" customWidth="1"/>
    <col min="12046" max="12047" width="4.6640625" style="92" customWidth="1"/>
    <col min="12048" max="12048" width="3.5" style="92" customWidth="1"/>
    <col min="12049" max="12049" width="1.5" style="92" customWidth="1"/>
    <col min="12050" max="12050" width="3.1640625" style="92" customWidth="1"/>
    <col min="12051" max="12051" width="4" style="92" customWidth="1"/>
    <col min="12052" max="12052" width="9.33203125" style="92" customWidth="1"/>
    <col min="12053" max="12053" width="4.6640625" style="92" customWidth="1"/>
    <col min="12054" max="12054" width="6.1640625" style="92" customWidth="1"/>
    <col min="12055" max="12055" width="1" style="92" customWidth="1"/>
    <col min="12056" max="12057" width="3.1640625" style="92" customWidth="1"/>
    <col min="12058" max="12058" width="4.6640625" style="92" customWidth="1"/>
    <col min="12059" max="12059" width="3.6640625" style="92" customWidth="1"/>
    <col min="12060" max="12060" width="5.5" style="92" customWidth="1"/>
    <col min="12061" max="12061" width="7.5" style="92" customWidth="1"/>
    <col min="12062" max="12065" width="4.6640625" style="92" customWidth="1"/>
    <col min="12066" max="12066" width="7.33203125" style="92" customWidth="1"/>
    <col min="12067" max="12067" width="5.1640625" style="92" customWidth="1"/>
    <col min="12068" max="12068" width="4.6640625" style="92" customWidth="1"/>
    <col min="12069" max="12069" width="3.6640625" style="92" customWidth="1"/>
    <col min="12070" max="12070" width="4.1640625" style="92" customWidth="1"/>
    <col min="12071" max="12071" width="3" style="92" customWidth="1"/>
    <col min="12072" max="12072" width="4.6640625" style="92" customWidth="1"/>
    <col min="12073" max="12073" width="1.83203125" style="92" customWidth="1"/>
    <col min="12074" max="12074" width="7.6640625" style="92" customWidth="1"/>
    <col min="12075" max="12075" width="8.5" style="92" customWidth="1"/>
    <col min="12076" max="12076" width="2.5" style="92" bestFit="1" customWidth="1"/>
    <col min="12077" max="12288" width="4.6640625" style="92"/>
    <col min="12289" max="12289" width="1" style="92" customWidth="1"/>
    <col min="12290" max="12291" width="3.5" style="92" customWidth="1"/>
    <col min="12292" max="12293" width="4.5" style="92" customWidth="1"/>
    <col min="12294" max="12294" width="7" style="92" customWidth="1"/>
    <col min="12295" max="12299" width="4.5" style="92" customWidth="1"/>
    <col min="12300" max="12300" width="4.6640625" style="92" customWidth="1"/>
    <col min="12301" max="12301" width="7" style="92" customWidth="1"/>
    <col min="12302" max="12303" width="4.6640625" style="92" customWidth="1"/>
    <col min="12304" max="12304" width="3.5" style="92" customWidth="1"/>
    <col min="12305" max="12305" width="1.5" style="92" customWidth="1"/>
    <col min="12306" max="12306" width="3.1640625" style="92" customWidth="1"/>
    <col min="12307" max="12307" width="4" style="92" customWidth="1"/>
    <col min="12308" max="12308" width="9.33203125" style="92" customWidth="1"/>
    <col min="12309" max="12309" width="4.6640625" style="92" customWidth="1"/>
    <col min="12310" max="12310" width="6.1640625" style="92" customWidth="1"/>
    <col min="12311" max="12311" width="1" style="92" customWidth="1"/>
    <col min="12312" max="12313" width="3.1640625" style="92" customWidth="1"/>
    <col min="12314" max="12314" width="4.6640625" style="92" customWidth="1"/>
    <col min="12315" max="12315" width="3.6640625" style="92" customWidth="1"/>
    <col min="12316" max="12316" width="5.5" style="92" customWidth="1"/>
    <col min="12317" max="12317" width="7.5" style="92" customWidth="1"/>
    <col min="12318" max="12321" width="4.6640625" style="92" customWidth="1"/>
    <col min="12322" max="12322" width="7.33203125" style="92" customWidth="1"/>
    <col min="12323" max="12323" width="5.1640625" style="92" customWidth="1"/>
    <col min="12324" max="12324" width="4.6640625" style="92" customWidth="1"/>
    <col min="12325" max="12325" width="3.6640625" style="92" customWidth="1"/>
    <col min="12326" max="12326" width="4.1640625" style="92" customWidth="1"/>
    <col min="12327" max="12327" width="3" style="92" customWidth="1"/>
    <col min="12328" max="12328" width="4.6640625" style="92" customWidth="1"/>
    <col min="12329" max="12329" width="1.83203125" style="92" customWidth="1"/>
    <col min="12330" max="12330" width="7.6640625" style="92" customWidth="1"/>
    <col min="12331" max="12331" width="8.5" style="92" customWidth="1"/>
    <col min="12332" max="12332" width="2.5" style="92" bestFit="1" customWidth="1"/>
    <col min="12333" max="12544" width="4.6640625" style="92"/>
    <col min="12545" max="12545" width="1" style="92" customWidth="1"/>
    <col min="12546" max="12547" width="3.5" style="92" customWidth="1"/>
    <col min="12548" max="12549" width="4.5" style="92" customWidth="1"/>
    <col min="12550" max="12550" width="7" style="92" customWidth="1"/>
    <col min="12551" max="12555" width="4.5" style="92" customWidth="1"/>
    <col min="12556" max="12556" width="4.6640625" style="92" customWidth="1"/>
    <col min="12557" max="12557" width="7" style="92" customWidth="1"/>
    <col min="12558" max="12559" width="4.6640625" style="92" customWidth="1"/>
    <col min="12560" max="12560" width="3.5" style="92" customWidth="1"/>
    <col min="12561" max="12561" width="1.5" style="92" customWidth="1"/>
    <col min="12562" max="12562" width="3.1640625" style="92" customWidth="1"/>
    <col min="12563" max="12563" width="4" style="92" customWidth="1"/>
    <col min="12564" max="12564" width="9.33203125" style="92" customWidth="1"/>
    <col min="12565" max="12565" width="4.6640625" style="92" customWidth="1"/>
    <col min="12566" max="12566" width="6.1640625" style="92" customWidth="1"/>
    <col min="12567" max="12567" width="1" style="92" customWidth="1"/>
    <col min="12568" max="12569" width="3.1640625" style="92" customWidth="1"/>
    <col min="12570" max="12570" width="4.6640625" style="92" customWidth="1"/>
    <col min="12571" max="12571" width="3.6640625" style="92" customWidth="1"/>
    <col min="12572" max="12572" width="5.5" style="92" customWidth="1"/>
    <col min="12573" max="12573" width="7.5" style="92" customWidth="1"/>
    <col min="12574" max="12577" width="4.6640625" style="92" customWidth="1"/>
    <col min="12578" max="12578" width="7.33203125" style="92" customWidth="1"/>
    <col min="12579" max="12579" width="5.1640625" style="92" customWidth="1"/>
    <col min="12580" max="12580" width="4.6640625" style="92" customWidth="1"/>
    <col min="12581" max="12581" width="3.6640625" style="92" customWidth="1"/>
    <col min="12582" max="12582" width="4.1640625" style="92" customWidth="1"/>
    <col min="12583" max="12583" width="3" style="92" customWidth="1"/>
    <col min="12584" max="12584" width="4.6640625" style="92" customWidth="1"/>
    <col min="12585" max="12585" width="1.83203125" style="92" customWidth="1"/>
    <col min="12586" max="12586" width="7.6640625" style="92" customWidth="1"/>
    <col min="12587" max="12587" width="8.5" style="92" customWidth="1"/>
    <col min="12588" max="12588" width="2.5" style="92" bestFit="1" customWidth="1"/>
    <col min="12589" max="12800" width="4.6640625" style="92"/>
    <col min="12801" max="12801" width="1" style="92" customWidth="1"/>
    <col min="12802" max="12803" width="3.5" style="92" customWidth="1"/>
    <col min="12804" max="12805" width="4.5" style="92" customWidth="1"/>
    <col min="12806" max="12806" width="7" style="92" customWidth="1"/>
    <col min="12807" max="12811" width="4.5" style="92" customWidth="1"/>
    <col min="12812" max="12812" width="4.6640625" style="92" customWidth="1"/>
    <col min="12813" max="12813" width="7" style="92" customWidth="1"/>
    <col min="12814" max="12815" width="4.6640625" style="92" customWidth="1"/>
    <col min="12816" max="12816" width="3.5" style="92" customWidth="1"/>
    <col min="12817" max="12817" width="1.5" style="92" customWidth="1"/>
    <col min="12818" max="12818" width="3.1640625" style="92" customWidth="1"/>
    <col min="12819" max="12819" width="4" style="92" customWidth="1"/>
    <col min="12820" max="12820" width="9.33203125" style="92" customWidth="1"/>
    <col min="12821" max="12821" width="4.6640625" style="92" customWidth="1"/>
    <col min="12822" max="12822" width="6.1640625" style="92" customWidth="1"/>
    <col min="12823" max="12823" width="1" style="92" customWidth="1"/>
    <col min="12824" max="12825" width="3.1640625" style="92" customWidth="1"/>
    <col min="12826" max="12826" width="4.6640625" style="92" customWidth="1"/>
    <col min="12827" max="12827" width="3.6640625" style="92" customWidth="1"/>
    <col min="12828" max="12828" width="5.5" style="92" customWidth="1"/>
    <col min="12829" max="12829" width="7.5" style="92" customWidth="1"/>
    <col min="12830" max="12833" width="4.6640625" style="92" customWidth="1"/>
    <col min="12834" max="12834" width="7.33203125" style="92" customWidth="1"/>
    <col min="12835" max="12835" width="5.1640625" style="92" customWidth="1"/>
    <col min="12836" max="12836" width="4.6640625" style="92" customWidth="1"/>
    <col min="12837" max="12837" width="3.6640625" style="92" customWidth="1"/>
    <col min="12838" max="12838" width="4.1640625" style="92" customWidth="1"/>
    <col min="12839" max="12839" width="3" style="92" customWidth="1"/>
    <col min="12840" max="12840" width="4.6640625" style="92" customWidth="1"/>
    <col min="12841" max="12841" width="1.83203125" style="92" customWidth="1"/>
    <col min="12842" max="12842" width="7.6640625" style="92" customWidth="1"/>
    <col min="12843" max="12843" width="8.5" style="92" customWidth="1"/>
    <col min="12844" max="12844" width="2.5" style="92" bestFit="1" customWidth="1"/>
    <col min="12845" max="13056" width="4.6640625" style="92"/>
    <col min="13057" max="13057" width="1" style="92" customWidth="1"/>
    <col min="13058" max="13059" width="3.5" style="92" customWidth="1"/>
    <col min="13060" max="13061" width="4.5" style="92" customWidth="1"/>
    <col min="13062" max="13062" width="7" style="92" customWidth="1"/>
    <col min="13063" max="13067" width="4.5" style="92" customWidth="1"/>
    <col min="13068" max="13068" width="4.6640625" style="92" customWidth="1"/>
    <col min="13069" max="13069" width="7" style="92" customWidth="1"/>
    <col min="13070" max="13071" width="4.6640625" style="92" customWidth="1"/>
    <col min="13072" max="13072" width="3.5" style="92" customWidth="1"/>
    <col min="13073" max="13073" width="1.5" style="92" customWidth="1"/>
    <col min="13074" max="13074" width="3.1640625" style="92" customWidth="1"/>
    <col min="13075" max="13075" width="4" style="92" customWidth="1"/>
    <col min="13076" max="13076" width="9.33203125" style="92" customWidth="1"/>
    <col min="13077" max="13077" width="4.6640625" style="92" customWidth="1"/>
    <col min="13078" max="13078" width="6.1640625" style="92" customWidth="1"/>
    <col min="13079" max="13079" width="1" style="92" customWidth="1"/>
    <col min="13080" max="13081" width="3.1640625" style="92" customWidth="1"/>
    <col min="13082" max="13082" width="4.6640625" style="92" customWidth="1"/>
    <col min="13083" max="13083" width="3.6640625" style="92" customWidth="1"/>
    <col min="13084" max="13084" width="5.5" style="92" customWidth="1"/>
    <col min="13085" max="13085" width="7.5" style="92" customWidth="1"/>
    <col min="13086" max="13089" width="4.6640625" style="92" customWidth="1"/>
    <col min="13090" max="13090" width="7.33203125" style="92" customWidth="1"/>
    <col min="13091" max="13091" width="5.1640625" style="92" customWidth="1"/>
    <col min="13092" max="13092" width="4.6640625" style="92" customWidth="1"/>
    <col min="13093" max="13093" width="3.6640625" style="92" customWidth="1"/>
    <col min="13094" max="13094" width="4.1640625" style="92" customWidth="1"/>
    <col min="13095" max="13095" width="3" style="92" customWidth="1"/>
    <col min="13096" max="13096" width="4.6640625" style="92" customWidth="1"/>
    <col min="13097" max="13097" width="1.83203125" style="92" customWidth="1"/>
    <col min="13098" max="13098" width="7.6640625" style="92" customWidth="1"/>
    <col min="13099" max="13099" width="8.5" style="92" customWidth="1"/>
    <col min="13100" max="13100" width="2.5" style="92" bestFit="1" customWidth="1"/>
    <col min="13101" max="13312" width="4.6640625" style="92"/>
    <col min="13313" max="13313" width="1" style="92" customWidth="1"/>
    <col min="13314" max="13315" width="3.5" style="92" customWidth="1"/>
    <col min="13316" max="13317" width="4.5" style="92" customWidth="1"/>
    <col min="13318" max="13318" width="7" style="92" customWidth="1"/>
    <col min="13319" max="13323" width="4.5" style="92" customWidth="1"/>
    <col min="13324" max="13324" width="4.6640625" style="92" customWidth="1"/>
    <col min="13325" max="13325" width="7" style="92" customWidth="1"/>
    <col min="13326" max="13327" width="4.6640625" style="92" customWidth="1"/>
    <col min="13328" max="13328" width="3.5" style="92" customWidth="1"/>
    <col min="13329" max="13329" width="1.5" style="92" customWidth="1"/>
    <col min="13330" max="13330" width="3.1640625" style="92" customWidth="1"/>
    <col min="13331" max="13331" width="4" style="92" customWidth="1"/>
    <col min="13332" max="13332" width="9.33203125" style="92" customWidth="1"/>
    <col min="13333" max="13333" width="4.6640625" style="92" customWidth="1"/>
    <col min="13334" max="13334" width="6.1640625" style="92" customWidth="1"/>
    <col min="13335" max="13335" width="1" style="92" customWidth="1"/>
    <col min="13336" max="13337" width="3.1640625" style="92" customWidth="1"/>
    <col min="13338" max="13338" width="4.6640625" style="92" customWidth="1"/>
    <col min="13339" max="13339" width="3.6640625" style="92" customWidth="1"/>
    <col min="13340" max="13340" width="5.5" style="92" customWidth="1"/>
    <col min="13341" max="13341" width="7.5" style="92" customWidth="1"/>
    <col min="13342" max="13345" width="4.6640625" style="92" customWidth="1"/>
    <col min="13346" max="13346" width="7.33203125" style="92" customWidth="1"/>
    <col min="13347" max="13347" width="5.1640625" style="92" customWidth="1"/>
    <col min="13348" max="13348" width="4.6640625" style="92" customWidth="1"/>
    <col min="13349" max="13349" width="3.6640625" style="92" customWidth="1"/>
    <col min="13350" max="13350" width="4.1640625" style="92" customWidth="1"/>
    <col min="13351" max="13351" width="3" style="92" customWidth="1"/>
    <col min="13352" max="13352" width="4.6640625" style="92" customWidth="1"/>
    <col min="13353" max="13353" width="1.83203125" style="92" customWidth="1"/>
    <col min="13354" max="13354" width="7.6640625" style="92" customWidth="1"/>
    <col min="13355" max="13355" width="8.5" style="92" customWidth="1"/>
    <col min="13356" max="13356" width="2.5" style="92" bestFit="1" customWidth="1"/>
    <col min="13357" max="13568" width="4.6640625" style="92"/>
    <col min="13569" max="13569" width="1" style="92" customWidth="1"/>
    <col min="13570" max="13571" width="3.5" style="92" customWidth="1"/>
    <col min="13572" max="13573" width="4.5" style="92" customWidth="1"/>
    <col min="13574" max="13574" width="7" style="92" customWidth="1"/>
    <col min="13575" max="13579" width="4.5" style="92" customWidth="1"/>
    <col min="13580" max="13580" width="4.6640625" style="92" customWidth="1"/>
    <col min="13581" max="13581" width="7" style="92" customWidth="1"/>
    <col min="13582" max="13583" width="4.6640625" style="92" customWidth="1"/>
    <col min="13584" max="13584" width="3.5" style="92" customWidth="1"/>
    <col min="13585" max="13585" width="1.5" style="92" customWidth="1"/>
    <col min="13586" max="13586" width="3.1640625" style="92" customWidth="1"/>
    <col min="13587" max="13587" width="4" style="92" customWidth="1"/>
    <col min="13588" max="13588" width="9.33203125" style="92" customWidth="1"/>
    <col min="13589" max="13589" width="4.6640625" style="92" customWidth="1"/>
    <col min="13590" max="13590" width="6.1640625" style="92" customWidth="1"/>
    <col min="13591" max="13591" width="1" style="92" customWidth="1"/>
    <col min="13592" max="13593" width="3.1640625" style="92" customWidth="1"/>
    <col min="13594" max="13594" width="4.6640625" style="92" customWidth="1"/>
    <col min="13595" max="13595" width="3.6640625" style="92" customWidth="1"/>
    <col min="13596" max="13596" width="5.5" style="92" customWidth="1"/>
    <col min="13597" max="13597" width="7.5" style="92" customWidth="1"/>
    <col min="13598" max="13601" width="4.6640625" style="92" customWidth="1"/>
    <col min="13602" max="13602" width="7.33203125" style="92" customWidth="1"/>
    <col min="13603" max="13603" width="5.1640625" style="92" customWidth="1"/>
    <col min="13604" max="13604" width="4.6640625" style="92" customWidth="1"/>
    <col min="13605" max="13605" width="3.6640625" style="92" customWidth="1"/>
    <col min="13606" max="13606" width="4.1640625" style="92" customWidth="1"/>
    <col min="13607" max="13607" width="3" style="92" customWidth="1"/>
    <col min="13608" max="13608" width="4.6640625" style="92" customWidth="1"/>
    <col min="13609" max="13609" width="1.83203125" style="92" customWidth="1"/>
    <col min="13610" max="13610" width="7.6640625" style="92" customWidth="1"/>
    <col min="13611" max="13611" width="8.5" style="92" customWidth="1"/>
    <col min="13612" max="13612" width="2.5" style="92" bestFit="1" customWidth="1"/>
    <col min="13613" max="13824" width="4.6640625" style="92"/>
    <col min="13825" max="13825" width="1" style="92" customWidth="1"/>
    <col min="13826" max="13827" width="3.5" style="92" customWidth="1"/>
    <col min="13828" max="13829" width="4.5" style="92" customWidth="1"/>
    <col min="13830" max="13830" width="7" style="92" customWidth="1"/>
    <col min="13831" max="13835" width="4.5" style="92" customWidth="1"/>
    <col min="13836" max="13836" width="4.6640625" style="92" customWidth="1"/>
    <col min="13837" max="13837" width="7" style="92" customWidth="1"/>
    <col min="13838" max="13839" width="4.6640625" style="92" customWidth="1"/>
    <col min="13840" max="13840" width="3.5" style="92" customWidth="1"/>
    <col min="13841" max="13841" width="1.5" style="92" customWidth="1"/>
    <col min="13842" max="13842" width="3.1640625" style="92" customWidth="1"/>
    <col min="13843" max="13843" width="4" style="92" customWidth="1"/>
    <col min="13844" max="13844" width="9.33203125" style="92" customWidth="1"/>
    <col min="13845" max="13845" width="4.6640625" style="92" customWidth="1"/>
    <col min="13846" max="13846" width="6.1640625" style="92" customWidth="1"/>
    <col min="13847" max="13847" width="1" style="92" customWidth="1"/>
    <col min="13848" max="13849" width="3.1640625" style="92" customWidth="1"/>
    <col min="13850" max="13850" width="4.6640625" style="92" customWidth="1"/>
    <col min="13851" max="13851" width="3.6640625" style="92" customWidth="1"/>
    <col min="13852" max="13852" width="5.5" style="92" customWidth="1"/>
    <col min="13853" max="13853" width="7.5" style="92" customWidth="1"/>
    <col min="13854" max="13857" width="4.6640625" style="92" customWidth="1"/>
    <col min="13858" max="13858" width="7.33203125" style="92" customWidth="1"/>
    <col min="13859" max="13859" width="5.1640625" style="92" customWidth="1"/>
    <col min="13860" max="13860" width="4.6640625" style="92" customWidth="1"/>
    <col min="13861" max="13861" width="3.6640625" style="92" customWidth="1"/>
    <col min="13862" max="13862" width="4.1640625" style="92" customWidth="1"/>
    <col min="13863" max="13863" width="3" style="92" customWidth="1"/>
    <col min="13864" max="13864" width="4.6640625" style="92" customWidth="1"/>
    <col min="13865" max="13865" width="1.83203125" style="92" customWidth="1"/>
    <col min="13866" max="13866" width="7.6640625" style="92" customWidth="1"/>
    <col min="13867" max="13867" width="8.5" style="92" customWidth="1"/>
    <col min="13868" max="13868" width="2.5" style="92" bestFit="1" customWidth="1"/>
    <col min="13869" max="14080" width="4.6640625" style="92"/>
    <col min="14081" max="14081" width="1" style="92" customWidth="1"/>
    <col min="14082" max="14083" width="3.5" style="92" customWidth="1"/>
    <col min="14084" max="14085" width="4.5" style="92" customWidth="1"/>
    <col min="14086" max="14086" width="7" style="92" customWidth="1"/>
    <col min="14087" max="14091" width="4.5" style="92" customWidth="1"/>
    <col min="14092" max="14092" width="4.6640625" style="92" customWidth="1"/>
    <col min="14093" max="14093" width="7" style="92" customWidth="1"/>
    <col min="14094" max="14095" width="4.6640625" style="92" customWidth="1"/>
    <col min="14096" max="14096" width="3.5" style="92" customWidth="1"/>
    <col min="14097" max="14097" width="1.5" style="92" customWidth="1"/>
    <col min="14098" max="14098" width="3.1640625" style="92" customWidth="1"/>
    <col min="14099" max="14099" width="4" style="92" customWidth="1"/>
    <col min="14100" max="14100" width="9.33203125" style="92" customWidth="1"/>
    <col min="14101" max="14101" width="4.6640625" style="92" customWidth="1"/>
    <col min="14102" max="14102" width="6.1640625" style="92" customWidth="1"/>
    <col min="14103" max="14103" width="1" style="92" customWidth="1"/>
    <col min="14104" max="14105" width="3.1640625" style="92" customWidth="1"/>
    <col min="14106" max="14106" width="4.6640625" style="92" customWidth="1"/>
    <col min="14107" max="14107" width="3.6640625" style="92" customWidth="1"/>
    <col min="14108" max="14108" width="5.5" style="92" customWidth="1"/>
    <col min="14109" max="14109" width="7.5" style="92" customWidth="1"/>
    <col min="14110" max="14113" width="4.6640625" style="92" customWidth="1"/>
    <col min="14114" max="14114" width="7.33203125" style="92" customWidth="1"/>
    <col min="14115" max="14115" width="5.1640625" style="92" customWidth="1"/>
    <col min="14116" max="14116" width="4.6640625" style="92" customWidth="1"/>
    <col min="14117" max="14117" width="3.6640625" style="92" customWidth="1"/>
    <col min="14118" max="14118" width="4.1640625" style="92" customWidth="1"/>
    <col min="14119" max="14119" width="3" style="92" customWidth="1"/>
    <col min="14120" max="14120" width="4.6640625" style="92" customWidth="1"/>
    <col min="14121" max="14121" width="1.83203125" style="92" customWidth="1"/>
    <col min="14122" max="14122" width="7.6640625" style="92" customWidth="1"/>
    <col min="14123" max="14123" width="8.5" style="92" customWidth="1"/>
    <col min="14124" max="14124" width="2.5" style="92" bestFit="1" customWidth="1"/>
    <col min="14125" max="14336" width="4.6640625" style="92"/>
    <col min="14337" max="14337" width="1" style="92" customWidth="1"/>
    <col min="14338" max="14339" width="3.5" style="92" customWidth="1"/>
    <col min="14340" max="14341" width="4.5" style="92" customWidth="1"/>
    <col min="14342" max="14342" width="7" style="92" customWidth="1"/>
    <col min="14343" max="14347" width="4.5" style="92" customWidth="1"/>
    <col min="14348" max="14348" width="4.6640625" style="92" customWidth="1"/>
    <col min="14349" max="14349" width="7" style="92" customWidth="1"/>
    <col min="14350" max="14351" width="4.6640625" style="92" customWidth="1"/>
    <col min="14352" max="14352" width="3.5" style="92" customWidth="1"/>
    <col min="14353" max="14353" width="1.5" style="92" customWidth="1"/>
    <col min="14354" max="14354" width="3.1640625" style="92" customWidth="1"/>
    <col min="14355" max="14355" width="4" style="92" customWidth="1"/>
    <col min="14356" max="14356" width="9.33203125" style="92" customWidth="1"/>
    <col min="14357" max="14357" width="4.6640625" style="92" customWidth="1"/>
    <col min="14358" max="14358" width="6.1640625" style="92" customWidth="1"/>
    <col min="14359" max="14359" width="1" style="92" customWidth="1"/>
    <col min="14360" max="14361" width="3.1640625" style="92" customWidth="1"/>
    <col min="14362" max="14362" width="4.6640625" style="92" customWidth="1"/>
    <col min="14363" max="14363" width="3.6640625" style="92" customWidth="1"/>
    <col min="14364" max="14364" width="5.5" style="92" customWidth="1"/>
    <col min="14365" max="14365" width="7.5" style="92" customWidth="1"/>
    <col min="14366" max="14369" width="4.6640625" style="92" customWidth="1"/>
    <col min="14370" max="14370" width="7.33203125" style="92" customWidth="1"/>
    <col min="14371" max="14371" width="5.1640625" style="92" customWidth="1"/>
    <col min="14372" max="14372" width="4.6640625" style="92" customWidth="1"/>
    <col min="14373" max="14373" width="3.6640625" style="92" customWidth="1"/>
    <col min="14374" max="14374" width="4.1640625" style="92" customWidth="1"/>
    <col min="14375" max="14375" width="3" style="92" customWidth="1"/>
    <col min="14376" max="14376" width="4.6640625" style="92" customWidth="1"/>
    <col min="14377" max="14377" width="1.83203125" style="92" customWidth="1"/>
    <col min="14378" max="14378" width="7.6640625" style="92" customWidth="1"/>
    <col min="14379" max="14379" width="8.5" style="92" customWidth="1"/>
    <col min="14380" max="14380" width="2.5" style="92" bestFit="1" customWidth="1"/>
    <col min="14381" max="14592" width="4.6640625" style="92"/>
    <col min="14593" max="14593" width="1" style="92" customWidth="1"/>
    <col min="14594" max="14595" width="3.5" style="92" customWidth="1"/>
    <col min="14596" max="14597" width="4.5" style="92" customWidth="1"/>
    <col min="14598" max="14598" width="7" style="92" customWidth="1"/>
    <col min="14599" max="14603" width="4.5" style="92" customWidth="1"/>
    <col min="14604" max="14604" width="4.6640625" style="92" customWidth="1"/>
    <col min="14605" max="14605" width="7" style="92" customWidth="1"/>
    <col min="14606" max="14607" width="4.6640625" style="92" customWidth="1"/>
    <col min="14608" max="14608" width="3.5" style="92" customWidth="1"/>
    <col min="14609" max="14609" width="1.5" style="92" customWidth="1"/>
    <col min="14610" max="14610" width="3.1640625" style="92" customWidth="1"/>
    <col min="14611" max="14611" width="4" style="92" customWidth="1"/>
    <col min="14612" max="14612" width="9.33203125" style="92" customWidth="1"/>
    <col min="14613" max="14613" width="4.6640625" style="92" customWidth="1"/>
    <col min="14614" max="14614" width="6.1640625" style="92" customWidth="1"/>
    <col min="14615" max="14615" width="1" style="92" customWidth="1"/>
    <col min="14616" max="14617" width="3.1640625" style="92" customWidth="1"/>
    <col min="14618" max="14618" width="4.6640625" style="92" customWidth="1"/>
    <col min="14619" max="14619" width="3.6640625" style="92" customWidth="1"/>
    <col min="14620" max="14620" width="5.5" style="92" customWidth="1"/>
    <col min="14621" max="14621" width="7.5" style="92" customWidth="1"/>
    <col min="14622" max="14625" width="4.6640625" style="92" customWidth="1"/>
    <col min="14626" max="14626" width="7.33203125" style="92" customWidth="1"/>
    <col min="14627" max="14627" width="5.1640625" style="92" customWidth="1"/>
    <col min="14628" max="14628" width="4.6640625" style="92" customWidth="1"/>
    <col min="14629" max="14629" width="3.6640625" style="92" customWidth="1"/>
    <col min="14630" max="14630" width="4.1640625" style="92" customWidth="1"/>
    <col min="14631" max="14631" width="3" style="92" customWidth="1"/>
    <col min="14632" max="14632" width="4.6640625" style="92" customWidth="1"/>
    <col min="14633" max="14633" width="1.83203125" style="92" customWidth="1"/>
    <col min="14634" max="14634" width="7.6640625" style="92" customWidth="1"/>
    <col min="14635" max="14635" width="8.5" style="92" customWidth="1"/>
    <col min="14636" max="14636" width="2.5" style="92" bestFit="1" customWidth="1"/>
    <col min="14637" max="14848" width="4.6640625" style="92"/>
    <col min="14849" max="14849" width="1" style="92" customWidth="1"/>
    <col min="14850" max="14851" width="3.5" style="92" customWidth="1"/>
    <col min="14852" max="14853" width="4.5" style="92" customWidth="1"/>
    <col min="14854" max="14854" width="7" style="92" customWidth="1"/>
    <col min="14855" max="14859" width="4.5" style="92" customWidth="1"/>
    <col min="14860" max="14860" width="4.6640625" style="92" customWidth="1"/>
    <col min="14861" max="14861" width="7" style="92" customWidth="1"/>
    <col min="14862" max="14863" width="4.6640625" style="92" customWidth="1"/>
    <col min="14864" max="14864" width="3.5" style="92" customWidth="1"/>
    <col min="14865" max="14865" width="1.5" style="92" customWidth="1"/>
    <col min="14866" max="14866" width="3.1640625" style="92" customWidth="1"/>
    <col min="14867" max="14867" width="4" style="92" customWidth="1"/>
    <col min="14868" max="14868" width="9.33203125" style="92" customWidth="1"/>
    <col min="14869" max="14869" width="4.6640625" style="92" customWidth="1"/>
    <col min="14870" max="14870" width="6.1640625" style="92" customWidth="1"/>
    <col min="14871" max="14871" width="1" style="92" customWidth="1"/>
    <col min="14872" max="14873" width="3.1640625" style="92" customWidth="1"/>
    <col min="14874" max="14874" width="4.6640625" style="92" customWidth="1"/>
    <col min="14875" max="14875" width="3.6640625" style="92" customWidth="1"/>
    <col min="14876" max="14876" width="5.5" style="92" customWidth="1"/>
    <col min="14877" max="14877" width="7.5" style="92" customWidth="1"/>
    <col min="14878" max="14881" width="4.6640625" style="92" customWidth="1"/>
    <col min="14882" max="14882" width="7.33203125" style="92" customWidth="1"/>
    <col min="14883" max="14883" width="5.1640625" style="92" customWidth="1"/>
    <col min="14884" max="14884" width="4.6640625" style="92" customWidth="1"/>
    <col min="14885" max="14885" width="3.6640625" style="92" customWidth="1"/>
    <col min="14886" max="14886" width="4.1640625" style="92" customWidth="1"/>
    <col min="14887" max="14887" width="3" style="92" customWidth="1"/>
    <col min="14888" max="14888" width="4.6640625" style="92" customWidth="1"/>
    <col min="14889" max="14889" width="1.83203125" style="92" customWidth="1"/>
    <col min="14890" max="14890" width="7.6640625" style="92" customWidth="1"/>
    <col min="14891" max="14891" width="8.5" style="92" customWidth="1"/>
    <col min="14892" max="14892" width="2.5" style="92" bestFit="1" customWidth="1"/>
    <col min="14893" max="15104" width="4.6640625" style="92"/>
    <col min="15105" max="15105" width="1" style="92" customWidth="1"/>
    <col min="15106" max="15107" width="3.5" style="92" customWidth="1"/>
    <col min="15108" max="15109" width="4.5" style="92" customWidth="1"/>
    <col min="15110" max="15110" width="7" style="92" customWidth="1"/>
    <col min="15111" max="15115" width="4.5" style="92" customWidth="1"/>
    <col min="15116" max="15116" width="4.6640625" style="92" customWidth="1"/>
    <col min="15117" max="15117" width="7" style="92" customWidth="1"/>
    <col min="15118" max="15119" width="4.6640625" style="92" customWidth="1"/>
    <col min="15120" max="15120" width="3.5" style="92" customWidth="1"/>
    <col min="15121" max="15121" width="1.5" style="92" customWidth="1"/>
    <col min="15122" max="15122" width="3.1640625" style="92" customWidth="1"/>
    <col min="15123" max="15123" width="4" style="92" customWidth="1"/>
    <col min="15124" max="15124" width="9.33203125" style="92" customWidth="1"/>
    <col min="15125" max="15125" width="4.6640625" style="92" customWidth="1"/>
    <col min="15126" max="15126" width="6.1640625" style="92" customWidth="1"/>
    <col min="15127" max="15127" width="1" style="92" customWidth="1"/>
    <col min="15128" max="15129" width="3.1640625" style="92" customWidth="1"/>
    <col min="15130" max="15130" width="4.6640625" style="92" customWidth="1"/>
    <col min="15131" max="15131" width="3.6640625" style="92" customWidth="1"/>
    <col min="15132" max="15132" width="5.5" style="92" customWidth="1"/>
    <col min="15133" max="15133" width="7.5" style="92" customWidth="1"/>
    <col min="15134" max="15137" width="4.6640625" style="92" customWidth="1"/>
    <col min="15138" max="15138" width="7.33203125" style="92" customWidth="1"/>
    <col min="15139" max="15139" width="5.1640625" style="92" customWidth="1"/>
    <col min="15140" max="15140" width="4.6640625" style="92" customWidth="1"/>
    <col min="15141" max="15141" width="3.6640625" style="92" customWidth="1"/>
    <col min="15142" max="15142" width="4.1640625" style="92" customWidth="1"/>
    <col min="15143" max="15143" width="3" style="92" customWidth="1"/>
    <col min="15144" max="15144" width="4.6640625" style="92" customWidth="1"/>
    <col min="15145" max="15145" width="1.83203125" style="92" customWidth="1"/>
    <col min="15146" max="15146" width="7.6640625" style="92" customWidth="1"/>
    <col min="15147" max="15147" width="8.5" style="92" customWidth="1"/>
    <col min="15148" max="15148" width="2.5" style="92" bestFit="1" customWidth="1"/>
    <col min="15149" max="15360" width="4.6640625" style="92"/>
    <col min="15361" max="15361" width="1" style="92" customWidth="1"/>
    <col min="15362" max="15363" width="3.5" style="92" customWidth="1"/>
    <col min="15364" max="15365" width="4.5" style="92" customWidth="1"/>
    <col min="15366" max="15366" width="7" style="92" customWidth="1"/>
    <col min="15367" max="15371" width="4.5" style="92" customWidth="1"/>
    <col min="15372" max="15372" width="4.6640625" style="92" customWidth="1"/>
    <col min="15373" max="15373" width="7" style="92" customWidth="1"/>
    <col min="15374" max="15375" width="4.6640625" style="92" customWidth="1"/>
    <col min="15376" max="15376" width="3.5" style="92" customWidth="1"/>
    <col min="15377" max="15377" width="1.5" style="92" customWidth="1"/>
    <col min="15378" max="15378" width="3.1640625" style="92" customWidth="1"/>
    <col min="15379" max="15379" width="4" style="92" customWidth="1"/>
    <col min="15380" max="15380" width="9.33203125" style="92" customWidth="1"/>
    <col min="15381" max="15381" width="4.6640625" style="92" customWidth="1"/>
    <col min="15382" max="15382" width="6.1640625" style="92" customWidth="1"/>
    <col min="15383" max="15383" width="1" style="92" customWidth="1"/>
    <col min="15384" max="15385" width="3.1640625" style="92" customWidth="1"/>
    <col min="15386" max="15386" width="4.6640625" style="92" customWidth="1"/>
    <col min="15387" max="15387" width="3.6640625" style="92" customWidth="1"/>
    <col min="15388" max="15388" width="5.5" style="92" customWidth="1"/>
    <col min="15389" max="15389" width="7.5" style="92" customWidth="1"/>
    <col min="15390" max="15393" width="4.6640625" style="92" customWidth="1"/>
    <col min="15394" max="15394" width="7.33203125" style="92" customWidth="1"/>
    <col min="15395" max="15395" width="5.1640625" style="92" customWidth="1"/>
    <col min="15396" max="15396" width="4.6640625" style="92" customWidth="1"/>
    <col min="15397" max="15397" width="3.6640625" style="92" customWidth="1"/>
    <col min="15398" max="15398" width="4.1640625" style="92" customWidth="1"/>
    <col min="15399" max="15399" width="3" style="92" customWidth="1"/>
    <col min="15400" max="15400" width="4.6640625" style="92" customWidth="1"/>
    <col min="15401" max="15401" width="1.83203125" style="92" customWidth="1"/>
    <col min="15402" max="15402" width="7.6640625" style="92" customWidth="1"/>
    <col min="15403" max="15403" width="8.5" style="92" customWidth="1"/>
    <col min="15404" max="15404" width="2.5" style="92" bestFit="1" customWidth="1"/>
    <col min="15405" max="15616" width="4.6640625" style="92"/>
    <col min="15617" max="15617" width="1" style="92" customWidth="1"/>
    <col min="15618" max="15619" width="3.5" style="92" customWidth="1"/>
    <col min="15620" max="15621" width="4.5" style="92" customWidth="1"/>
    <col min="15622" max="15622" width="7" style="92" customWidth="1"/>
    <col min="15623" max="15627" width="4.5" style="92" customWidth="1"/>
    <col min="15628" max="15628" width="4.6640625" style="92" customWidth="1"/>
    <col min="15629" max="15629" width="7" style="92" customWidth="1"/>
    <col min="15630" max="15631" width="4.6640625" style="92" customWidth="1"/>
    <col min="15632" max="15632" width="3.5" style="92" customWidth="1"/>
    <col min="15633" max="15633" width="1.5" style="92" customWidth="1"/>
    <col min="15634" max="15634" width="3.1640625" style="92" customWidth="1"/>
    <col min="15635" max="15635" width="4" style="92" customWidth="1"/>
    <col min="15636" max="15636" width="9.33203125" style="92" customWidth="1"/>
    <col min="15637" max="15637" width="4.6640625" style="92" customWidth="1"/>
    <col min="15638" max="15638" width="6.1640625" style="92" customWidth="1"/>
    <col min="15639" max="15639" width="1" style="92" customWidth="1"/>
    <col min="15640" max="15641" width="3.1640625" style="92" customWidth="1"/>
    <col min="15642" max="15642" width="4.6640625" style="92" customWidth="1"/>
    <col min="15643" max="15643" width="3.6640625" style="92" customWidth="1"/>
    <col min="15644" max="15644" width="5.5" style="92" customWidth="1"/>
    <col min="15645" max="15645" width="7.5" style="92" customWidth="1"/>
    <col min="15646" max="15649" width="4.6640625" style="92" customWidth="1"/>
    <col min="15650" max="15650" width="7.33203125" style="92" customWidth="1"/>
    <col min="15651" max="15651" width="5.1640625" style="92" customWidth="1"/>
    <col min="15652" max="15652" width="4.6640625" style="92" customWidth="1"/>
    <col min="15653" max="15653" width="3.6640625" style="92" customWidth="1"/>
    <col min="15654" max="15654" width="4.1640625" style="92" customWidth="1"/>
    <col min="15655" max="15655" width="3" style="92" customWidth="1"/>
    <col min="15656" max="15656" width="4.6640625" style="92" customWidth="1"/>
    <col min="15657" max="15657" width="1.83203125" style="92" customWidth="1"/>
    <col min="15658" max="15658" width="7.6640625" style="92" customWidth="1"/>
    <col min="15659" max="15659" width="8.5" style="92" customWidth="1"/>
    <col min="15660" max="15660" width="2.5" style="92" bestFit="1" customWidth="1"/>
    <col min="15661" max="15872" width="4.6640625" style="92"/>
    <col min="15873" max="15873" width="1" style="92" customWidth="1"/>
    <col min="15874" max="15875" width="3.5" style="92" customWidth="1"/>
    <col min="15876" max="15877" width="4.5" style="92" customWidth="1"/>
    <col min="15878" max="15878" width="7" style="92" customWidth="1"/>
    <col min="15879" max="15883" width="4.5" style="92" customWidth="1"/>
    <col min="15884" max="15884" width="4.6640625" style="92" customWidth="1"/>
    <col min="15885" max="15885" width="7" style="92" customWidth="1"/>
    <col min="15886" max="15887" width="4.6640625" style="92" customWidth="1"/>
    <col min="15888" max="15888" width="3.5" style="92" customWidth="1"/>
    <col min="15889" max="15889" width="1.5" style="92" customWidth="1"/>
    <col min="15890" max="15890" width="3.1640625" style="92" customWidth="1"/>
    <col min="15891" max="15891" width="4" style="92" customWidth="1"/>
    <col min="15892" max="15892" width="9.33203125" style="92" customWidth="1"/>
    <col min="15893" max="15893" width="4.6640625" style="92" customWidth="1"/>
    <col min="15894" max="15894" width="6.1640625" style="92" customWidth="1"/>
    <col min="15895" max="15895" width="1" style="92" customWidth="1"/>
    <col min="15896" max="15897" width="3.1640625" style="92" customWidth="1"/>
    <col min="15898" max="15898" width="4.6640625" style="92" customWidth="1"/>
    <col min="15899" max="15899" width="3.6640625" style="92" customWidth="1"/>
    <col min="15900" max="15900" width="5.5" style="92" customWidth="1"/>
    <col min="15901" max="15901" width="7.5" style="92" customWidth="1"/>
    <col min="15902" max="15905" width="4.6640625" style="92" customWidth="1"/>
    <col min="15906" max="15906" width="7.33203125" style="92" customWidth="1"/>
    <col min="15907" max="15907" width="5.1640625" style="92" customWidth="1"/>
    <col min="15908" max="15908" width="4.6640625" style="92" customWidth="1"/>
    <col min="15909" max="15909" width="3.6640625" style="92" customWidth="1"/>
    <col min="15910" max="15910" width="4.1640625" style="92" customWidth="1"/>
    <col min="15911" max="15911" width="3" style="92" customWidth="1"/>
    <col min="15912" max="15912" width="4.6640625" style="92" customWidth="1"/>
    <col min="15913" max="15913" width="1.83203125" style="92" customWidth="1"/>
    <col min="15914" max="15914" width="7.6640625" style="92" customWidth="1"/>
    <col min="15915" max="15915" width="8.5" style="92" customWidth="1"/>
    <col min="15916" max="15916" width="2.5" style="92" bestFit="1" customWidth="1"/>
    <col min="15917" max="16128" width="4.6640625" style="92"/>
    <col min="16129" max="16129" width="1" style="92" customWidth="1"/>
    <col min="16130" max="16131" width="3.5" style="92" customWidth="1"/>
    <col min="16132" max="16133" width="4.5" style="92" customWidth="1"/>
    <col min="16134" max="16134" width="7" style="92" customWidth="1"/>
    <col min="16135" max="16139" width="4.5" style="92" customWidth="1"/>
    <col min="16140" max="16140" width="4.6640625" style="92" customWidth="1"/>
    <col min="16141" max="16141" width="7" style="92" customWidth="1"/>
    <col min="16142" max="16143" width="4.6640625" style="92" customWidth="1"/>
    <col min="16144" max="16144" width="3.5" style="92" customWidth="1"/>
    <col min="16145" max="16145" width="1.5" style="92" customWidth="1"/>
    <col min="16146" max="16146" width="3.1640625" style="92" customWidth="1"/>
    <col min="16147" max="16147" width="4" style="92" customWidth="1"/>
    <col min="16148" max="16148" width="9.33203125" style="92" customWidth="1"/>
    <col min="16149" max="16149" width="4.6640625" style="92" customWidth="1"/>
    <col min="16150" max="16150" width="6.1640625" style="92" customWidth="1"/>
    <col min="16151" max="16151" width="1" style="92" customWidth="1"/>
    <col min="16152" max="16153" width="3.1640625" style="92" customWidth="1"/>
    <col min="16154" max="16154" width="4.6640625" style="92" customWidth="1"/>
    <col min="16155" max="16155" width="3.6640625" style="92" customWidth="1"/>
    <col min="16156" max="16156" width="5.5" style="92" customWidth="1"/>
    <col min="16157" max="16157" width="7.5" style="92" customWidth="1"/>
    <col min="16158" max="16161" width="4.6640625" style="92" customWidth="1"/>
    <col min="16162" max="16162" width="7.33203125" style="92" customWidth="1"/>
    <col min="16163" max="16163" width="5.1640625" style="92" customWidth="1"/>
    <col min="16164" max="16164" width="4.6640625" style="92" customWidth="1"/>
    <col min="16165" max="16165" width="3.6640625" style="92" customWidth="1"/>
    <col min="16166" max="16166" width="4.1640625" style="92" customWidth="1"/>
    <col min="16167" max="16167" width="3" style="92" customWidth="1"/>
    <col min="16168" max="16168" width="4.6640625" style="92" customWidth="1"/>
    <col min="16169" max="16169" width="1.83203125" style="92" customWidth="1"/>
    <col min="16170" max="16170" width="7.6640625" style="92" customWidth="1"/>
    <col min="16171" max="16171" width="8.5" style="92" customWidth="1"/>
    <col min="16172" max="16172" width="2.5" style="92" bestFit="1" customWidth="1"/>
    <col min="16173" max="16384" width="4.6640625" style="92"/>
  </cols>
  <sheetData>
    <row r="1" spans="1:45" ht="14.25" customHeight="1" x14ac:dyDescent="0.1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1"/>
      <c r="AI1" s="90"/>
      <c r="AJ1" s="90"/>
      <c r="AK1" s="90"/>
      <c r="AL1" s="90"/>
      <c r="AM1" s="90"/>
      <c r="AN1" s="90"/>
      <c r="AO1" s="90"/>
      <c r="AP1" s="90"/>
      <c r="AQ1" s="90"/>
      <c r="AR1" s="90"/>
      <c r="AS1" s="90"/>
    </row>
    <row r="2" spans="1:45" ht="21"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1"/>
      <c r="AI2" s="90"/>
      <c r="AJ2" s="90"/>
      <c r="AK2" s="90"/>
      <c r="AL2" s="90"/>
      <c r="AM2" s="90"/>
      <c r="AN2" s="90"/>
      <c r="AO2" s="90"/>
      <c r="AP2" s="90"/>
      <c r="AQ2" s="90"/>
      <c r="AR2" s="90"/>
      <c r="AS2" s="90"/>
    </row>
    <row r="3" spans="1:45" ht="14.25" customHeight="1" x14ac:dyDescent="0.15">
      <c r="A3" s="90"/>
      <c r="B3" s="90"/>
      <c r="C3" s="90"/>
      <c r="D3" s="90"/>
      <c r="E3" s="90"/>
      <c r="F3" s="90"/>
      <c r="G3" s="90"/>
      <c r="H3" s="90"/>
      <c r="I3" s="90"/>
      <c r="J3" s="90"/>
      <c r="K3" s="90"/>
      <c r="L3" s="90"/>
      <c r="M3" s="90"/>
      <c r="N3" s="338"/>
      <c r="O3" s="338"/>
      <c r="P3" s="338"/>
      <c r="Q3" s="338"/>
      <c r="R3" s="338"/>
      <c r="S3" s="338"/>
      <c r="T3" s="338"/>
      <c r="U3" s="338"/>
      <c r="V3" s="338"/>
      <c r="W3" s="338"/>
      <c r="X3" s="338"/>
      <c r="Y3" s="338"/>
      <c r="Z3" s="338"/>
      <c r="AA3" s="90"/>
      <c r="AB3" s="90"/>
      <c r="AC3" s="90"/>
      <c r="AD3" s="90"/>
      <c r="AE3" s="90"/>
      <c r="AF3" s="90"/>
      <c r="AG3" s="90"/>
      <c r="AH3" s="91"/>
      <c r="AI3" s="90"/>
      <c r="AJ3" s="90"/>
      <c r="AK3" s="90"/>
      <c r="AL3" s="90"/>
      <c r="AM3" s="90"/>
      <c r="AN3" s="90"/>
      <c r="AO3" s="90"/>
      <c r="AP3" s="90"/>
      <c r="AQ3" s="90"/>
      <c r="AR3" s="90"/>
      <c r="AS3" s="90"/>
    </row>
    <row r="4" spans="1:45" ht="18.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1"/>
      <c r="AI4" s="90"/>
      <c r="AJ4" s="90"/>
      <c r="AK4" s="90"/>
      <c r="AL4" s="90"/>
      <c r="AM4" s="90"/>
      <c r="AN4" s="90"/>
      <c r="AO4" s="90"/>
      <c r="AP4" s="90"/>
      <c r="AQ4" s="90"/>
      <c r="AR4" s="90"/>
      <c r="AS4" s="90"/>
    </row>
    <row r="5" spans="1:45" ht="3.75" customHeight="1" thickBo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c r="AI5" s="90"/>
      <c r="AJ5" s="90"/>
      <c r="AK5" s="90"/>
      <c r="AL5" s="90"/>
      <c r="AM5" s="90"/>
      <c r="AN5" s="90"/>
      <c r="AO5" s="90"/>
      <c r="AP5" s="90"/>
      <c r="AQ5" s="90"/>
      <c r="AR5" s="90"/>
      <c r="AS5" s="90"/>
    </row>
    <row r="6" spans="1:45" ht="31.5" customHeight="1" x14ac:dyDescent="0.15">
      <c r="A6" s="93"/>
      <c r="B6" s="94"/>
      <c r="C6" s="95"/>
      <c r="D6" s="95"/>
      <c r="E6" s="95"/>
      <c r="F6" s="95"/>
      <c r="G6" s="95"/>
      <c r="H6" s="95"/>
      <c r="I6" s="95"/>
      <c r="J6" s="339" t="s">
        <v>141</v>
      </c>
      <c r="K6" s="340"/>
      <c r="L6" s="340"/>
      <c r="M6" s="340"/>
      <c r="N6" s="340"/>
      <c r="O6" s="340"/>
      <c r="P6" s="340"/>
      <c r="Q6" s="340"/>
      <c r="R6" s="340"/>
      <c r="S6" s="340"/>
      <c r="T6" s="340"/>
      <c r="U6" s="340"/>
      <c r="V6" s="340"/>
      <c r="W6" s="340"/>
      <c r="X6" s="340"/>
      <c r="Y6" s="340"/>
      <c r="Z6" s="340"/>
      <c r="AA6" s="341"/>
      <c r="AB6" s="345" t="s">
        <v>103</v>
      </c>
      <c r="AC6" s="346"/>
      <c r="AD6" s="346"/>
      <c r="AE6" s="346"/>
      <c r="AF6" s="346"/>
      <c r="AG6" s="346"/>
      <c r="AH6" s="346"/>
      <c r="AI6" s="346"/>
      <c r="AJ6" s="347"/>
      <c r="AK6" s="351">
        <v>440</v>
      </c>
      <c r="AL6" s="352"/>
      <c r="AM6" s="352"/>
      <c r="AN6" s="352"/>
      <c r="AO6" s="352"/>
      <c r="AP6" s="352"/>
      <c r="AQ6" s="353"/>
      <c r="AR6" s="96"/>
      <c r="AS6" s="93"/>
    </row>
    <row r="7" spans="1:45" ht="32.25" customHeight="1" thickBot="1" x14ac:dyDescent="0.2">
      <c r="A7" s="93"/>
      <c r="B7" s="97"/>
      <c r="C7" s="98"/>
      <c r="D7" s="98"/>
      <c r="E7" s="98"/>
      <c r="F7" s="98"/>
      <c r="G7" s="98"/>
      <c r="H7" s="98"/>
      <c r="I7" s="98"/>
      <c r="J7" s="342"/>
      <c r="K7" s="343"/>
      <c r="L7" s="343"/>
      <c r="M7" s="343"/>
      <c r="N7" s="343"/>
      <c r="O7" s="343"/>
      <c r="P7" s="343"/>
      <c r="Q7" s="343"/>
      <c r="R7" s="343"/>
      <c r="S7" s="343"/>
      <c r="T7" s="343"/>
      <c r="U7" s="343"/>
      <c r="V7" s="343"/>
      <c r="W7" s="343"/>
      <c r="X7" s="343"/>
      <c r="Y7" s="343"/>
      <c r="Z7" s="343"/>
      <c r="AA7" s="344"/>
      <c r="AB7" s="348"/>
      <c r="AC7" s="349"/>
      <c r="AD7" s="349"/>
      <c r="AE7" s="349"/>
      <c r="AF7" s="349"/>
      <c r="AG7" s="349"/>
      <c r="AH7" s="349"/>
      <c r="AI7" s="349"/>
      <c r="AJ7" s="350"/>
      <c r="AK7" s="354"/>
      <c r="AL7" s="355"/>
      <c r="AM7" s="355"/>
      <c r="AN7" s="355"/>
      <c r="AO7" s="355"/>
      <c r="AP7" s="355"/>
      <c r="AQ7" s="356"/>
      <c r="AR7" s="96"/>
      <c r="AS7" s="93"/>
    </row>
    <row r="8" spans="1:45" ht="18.75" customHeight="1" x14ac:dyDescent="0.2">
      <c r="A8" s="93"/>
      <c r="B8" s="99"/>
      <c r="C8" s="374" t="s">
        <v>79</v>
      </c>
      <c r="D8" s="374"/>
      <c r="E8" s="375">
        <f>+MENU!D9</f>
        <v>2016</v>
      </c>
      <c r="F8" s="376"/>
      <c r="G8" s="100"/>
      <c r="H8" s="101"/>
      <c r="I8" s="101"/>
      <c r="J8" s="101"/>
      <c r="K8" s="101"/>
      <c r="L8" s="101"/>
      <c r="M8" s="101"/>
      <c r="N8" s="101"/>
      <c r="O8" s="101"/>
      <c r="P8" s="101"/>
      <c r="Q8" s="101"/>
      <c r="R8" s="101"/>
      <c r="S8" s="101"/>
      <c r="T8" s="101"/>
      <c r="U8" s="101"/>
      <c r="V8" s="101"/>
      <c r="W8" s="101"/>
      <c r="X8" s="102"/>
      <c r="Y8" s="103" t="s">
        <v>80</v>
      </c>
      <c r="Z8" s="104" t="s">
        <v>81</v>
      </c>
      <c r="AA8" s="104"/>
      <c r="AB8" s="104"/>
      <c r="AC8" s="104"/>
      <c r="AD8" s="104"/>
      <c r="AE8" s="104"/>
      <c r="AF8" s="104"/>
      <c r="AG8" s="104"/>
      <c r="AH8" s="104"/>
      <c r="AI8" s="104"/>
      <c r="AJ8" s="104"/>
      <c r="AK8" s="104"/>
      <c r="AL8" s="104"/>
      <c r="AM8" s="104"/>
      <c r="AN8" s="104"/>
      <c r="AO8" s="104"/>
      <c r="AP8" s="104"/>
      <c r="AQ8" s="105"/>
      <c r="AR8" s="106"/>
      <c r="AS8" s="90"/>
    </row>
    <row r="9" spans="1:45" ht="22.5" customHeight="1" x14ac:dyDescent="0.2">
      <c r="A9" s="93"/>
      <c r="B9" s="107"/>
      <c r="C9" s="108"/>
      <c r="D9" s="108"/>
      <c r="E9" s="109"/>
      <c r="F9" s="110"/>
      <c r="G9" s="110"/>
      <c r="H9" s="110"/>
      <c r="I9" s="110"/>
      <c r="J9" s="110"/>
      <c r="K9" s="110"/>
      <c r="L9" s="110"/>
      <c r="M9" s="377" t="s">
        <v>82</v>
      </c>
      <c r="N9" s="377"/>
      <c r="O9" s="377"/>
      <c r="P9" s="377"/>
      <c r="Q9" s="377"/>
      <c r="R9" s="377"/>
      <c r="S9" s="377"/>
      <c r="T9" s="377"/>
      <c r="U9" s="377"/>
      <c r="V9" s="377"/>
      <c r="W9" s="108"/>
      <c r="X9" s="111"/>
      <c r="Y9" s="104"/>
      <c r="Z9" s="390"/>
      <c r="AA9" s="390"/>
      <c r="AB9" s="390"/>
      <c r="AC9" s="390"/>
      <c r="AD9" s="390"/>
      <c r="AE9" s="390"/>
      <c r="AF9" s="390"/>
      <c r="AG9" s="390"/>
      <c r="AH9" s="390"/>
      <c r="AI9" s="390"/>
      <c r="AJ9" s="390"/>
      <c r="AK9" s="390"/>
      <c r="AL9" s="390"/>
      <c r="AM9" s="390"/>
      <c r="AN9" s="390"/>
      <c r="AO9" s="390"/>
      <c r="AP9" s="390"/>
      <c r="AQ9" s="105"/>
      <c r="AR9" s="106"/>
      <c r="AS9" s="90"/>
    </row>
    <row r="10" spans="1:45" ht="16.5" customHeight="1" x14ac:dyDescent="0.2">
      <c r="A10" s="93"/>
      <c r="B10" s="107"/>
      <c r="C10" s="108"/>
      <c r="D10" s="108"/>
      <c r="E10" s="109"/>
      <c r="F10" s="377" t="s">
        <v>83</v>
      </c>
      <c r="G10" s="377"/>
      <c r="H10" s="377"/>
      <c r="I10" s="377"/>
      <c r="J10" s="377"/>
      <c r="K10" s="377"/>
      <c r="L10" s="377"/>
      <c r="M10" s="377"/>
      <c r="N10" s="377"/>
      <c r="O10" s="377"/>
      <c r="P10" s="377"/>
      <c r="Q10" s="377"/>
      <c r="R10" s="377"/>
      <c r="S10" s="377"/>
      <c r="T10" s="377"/>
      <c r="U10" s="377"/>
      <c r="V10" s="377"/>
      <c r="W10" s="108"/>
      <c r="X10" s="111"/>
      <c r="Y10" s="104"/>
      <c r="Z10" s="390"/>
      <c r="AA10" s="390"/>
      <c r="AB10" s="390"/>
      <c r="AC10" s="390"/>
      <c r="AD10" s="390"/>
      <c r="AE10" s="390"/>
      <c r="AF10" s="390"/>
      <c r="AG10" s="390"/>
      <c r="AH10" s="390"/>
      <c r="AI10" s="390"/>
      <c r="AJ10" s="390"/>
      <c r="AK10" s="390"/>
      <c r="AL10" s="390"/>
      <c r="AM10" s="390"/>
      <c r="AN10" s="390"/>
      <c r="AO10" s="390"/>
      <c r="AP10" s="390"/>
      <c r="AQ10" s="105"/>
      <c r="AR10" s="106"/>
      <c r="AS10" s="90"/>
    </row>
    <row r="11" spans="1:45" ht="1.5" customHeight="1" x14ac:dyDescent="0.2">
      <c r="A11" s="93"/>
      <c r="B11" s="107"/>
      <c r="C11" s="108"/>
      <c r="D11" s="108"/>
      <c r="E11" s="109"/>
      <c r="F11" s="112"/>
      <c r="G11" s="112"/>
      <c r="H11" s="112"/>
      <c r="I11" s="113"/>
      <c r="J11" s="113"/>
      <c r="K11" s="113"/>
      <c r="L11" s="113"/>
      <c r="M11" s="113"/>
      <c r="N11" s="113"/>
      <c r="O11" s="113"/>
      <c r="P11" s="113"/>
      <c r="Q11" s="113"/>
      <c r="R11" s="113"/>
      <c r="S11" s="113"/>
      <c r="T11" s="113"/>
      <c r="U11" s="113"/>
      <c r="V11" s="113"/>
      <c r="W11" s="108"/>
      <c r="X11" s="111"/>
      <c r="Y11" s="104"/>
      <c r="Z11" s="104"/>
      <c r="AA11" s="104"/>
      <c r="AB11" s="104"/>
      <c r="AC11" s="104"/>
      <c r="AD11" s="104"/>
      <c r="AE11" s="104"/>
      <c r="AF11" s="104"/>
      <c r="AG11" s="104"/>
      <c r="AH11" s="104"/>
      <c r="AI11" s="104"/>
      <c r="AJ11" s="104"/>
      <c r="AK11" s="104"/>
      <c r="AL11" s="104"/>
      <c r="AM11" s="104"/>
      <c r="AN11" s="104"/>
      <c r="AO11" s="104"/>
      <c r="AP11" s="104"/>
      <c r="AQ11" s="105"/>
      <c r="AR11" s="106"/>
      <c r="AS11" s="90"/>
    </row>
    <row r="12" spans="1:45" ht="6.75" customHeight="1" x14ac:dyDescent="0.2">
      <c r="A12" s="93"/>
      <c r="B12" s="107"/>
      <c r="C12" s="108"/>
      <c r="D12" s="108"/>
      <c r="E12" s="90"/>
      <c r="F12" s="90"/>
      <c r="G12" s="90"/>
      <c r="H12" s="90"/>
      <c r="I12" s="90"/>
      <c r="J12" s="90"/>
      <c r="K12" s="90"/>
      <c r="L12" s="90"/>
      <c r="M12" s="90"/>
      <c r="N12" s="90"/>
      <c r="O12" s="90"/>
      <c r="P12" s="90"/>
      <c r="Q12" s="90"/>
      <c r="R12" s="90"/>
      <c r="S12" s="90"/>
      <c r="T12" s="90"/>
      <c r="U12" s="90"/>
      <c r="V12" s="114"/>
      <c r="W12" s="108"/>
      <c r="X12" s="111"/>
      <c r="Y12" s="104"/>
      <c r="Z12" s="104"/>
      <c r="AA12" s="104"/>
      <c r="AB12" s="104"/>
      <c r="AC12" s="104"/>
      <c r="AD12" s="104"/>
      <c r="AE12" s="104"/>
      <c r="AF12" s="104"/>
      <c r="AG12" s="104"/>
      <c r="AH12" s="104"/>
      <c r="AI12" s="104"/>
      <c r="AJ12" s="104"/>
      <c r="AK12" s="104"/>
      <c r="AL12" s="104"/>
      <c r="AM12" s="104"/>
      <c r="AN12" s="104"/>
      <c r="AO12" s="104"/>
      <c r="AP12" s="104"/>
      <c r="AQ12" s="105"/>
      <c r="AR12" s="106"/>
      <c r="AS12" s="90"/>
    </row>
    <row r="13" spans="1:45" ht="12" customHeight="1" thickBot="1" x14ac:dyDescent="0.25">
      <c r="A13" s="93"/>
      <c r="B13" s="107"/>
      <c r="C13" s="108"/>
      <c r="D13" s="108"/>
      <c r="E13" s="108"/>
      <c r="F13" s="108"/>
      <c r="G13" s="108"/>
      <c r="H13" s="108"/>
      <c r="I13" s="108"/>
      <c r="J13" s="108"/>
      <c r="K13" s="108"/>
      <c r="L13" s="108"/>
      <c r="M13" s="108"/>
      <c r="N13" s="108"/>
      <c r="O13" s="108"/>
      <c r="P13" s="108"/>
      <c r="Q13" s="108"/>
      <c r="R13" s="108"/>
      <c r="S13" s="108"/>
      <c r="T13" s="108"/>
      <c r="U13" s="108"/>
      <c r="V13" s="108"/>
      <c r="W13" s="108"/>
      <c r="X13" s="111"/>
      <c r="Y13" s="104"/>
      <c r="Z13" s="104"/>
      <c r="AA13" s="104"/>
      <c r="AB13" s="104"/>
      <c r="AC13" s="104"/>
      <c r="AD13" s="104"/>
      <c r="AE13" s="104"/>
      <c r="AF13" s="104"/>
      <c r="AG13" s="104"/>
      <c r="AH13" s="104"/>
      <c r="AI13" s="104"/>
      <c r="AJ13" s="104"/>
      <c r="AK13" s="104"/>
      <c r="AL13" s="104"/>
      <c r="AM13" s="104"/>
      <c r="AN13" s="104"/>
      <c r="AO13" s="104"/>
      <c r="AP13" s="104"/>
      <c r="AQ13" s="105"/>
      <c r="AR13" s="106"/>
      <c r="AS13" s="90"/>
    </row>
    <row r="14" spans="1:45" ht="24" customHeight="1" x14ac:dyDescent="0.2">
      <c r="A14" s="93"/>
      <c r="B14" s="378" t="s">
        <v>84</v>
      </c>
      <c r="C14" s="379"/>
      <c r="D14" s="360" t="s">
        <v>85</v>
      </c>
      <c r="E14" s="360"/>
      <c r="F14" s="360"/>
      <c r="G14" s="360"/>
      <c r="H14" s="360"/>
      <c r="I14" s="360"/>
      <c r="J14" s="360"/>
      <c r="K14" s="360"/>
      <c r="L14" s="360"/>
      <c r="M14" s="115"/>
      <c r="N14" s="382" t="s">
        <v>86</v>
      </c>
      <c r="O14" s="383"/>
      <c r="P14" s="360" t="s">
        <v>87</v>
      </c>
      <c r="Q14" s="360"/>
      <c r="R14" s="360"/>
      <c r="S14" s="360"/>
      <c r="T14" s="360"/>
      <c r="U14" s="360"/>
      <c r="V14" s="360"/>
      <c r="W14" s="360"/>
      <c r="X14" s="360" t="s">
        <v>88</v>
      </c>
      <c r="Y14" s="360"/>
      <c r="Z14" s="360"/>
      <c r="AA14" s="360"/>
      <c r="AB14" s="360"/>
      <c r="AC14" s="360"/>
      <c r="AD14" s="360" t="s">
        <v>89</v>
      </c>
      <c r="AE14" s="360"/>
      <c r="AF14" s="360"/>
      <c r="AG14" s="360"/>
      <c r="AH14" s="360"/>
      <c r="AI14" s="360"/>
      <c r="AJ14" s="360" t="s">
        <v>90</v>
      </c>
      <c r="AK14" s="360"/>
      <c r="AL14" s="360"/>
      <c r="AM14" s="360"/>
      <c r="AN14" s="360"/>
      <c r="AO14" s="360"/>
      <c r="AP14" s="361"/>
      <c r="AQ14" s="362"/>
      <c r="AR14" s="93"/>
      <c r="AS14" s="90"/>
    </row>
    <row r="15" spans="1:45" ht="27" customHeight="1" thickBot="1" x14ac:dyDescent="0.2">
      <c r="A15" s="93"/>
      <c r="B15" s="380"/>
      <c r="C15" s="381"/>
      <c r="D15" s="386">
        <f>+MENU!D17</f>
        <v>800258254</v>
      </c>
      <c r="E15" s="386"/>
      <c r="F15" s="386"/>
      <c r="G15" s="386"/>
      <c r="H15" s="386"/>
      <c r="I15" s="386"/>
      <c r="J15" s="386"/>
      <c r="K15" s="386"/>
      <c r="L15" s="386"/>
      <c r="M15" s="386"/>
      <c r="N15" s="116" t="s">
        <v>91</v>
      </c>
      <c r="O15" s="117" t="str">
        <f>IF(MENU!D18="","",MENU!D18)</f>
        <v/>
      </c>
      <c r="P15" s="363">
        <f>+MENU!D21</f>
        <v>0</v>
      </c>
      <c r="Q15" s="364"/>
      <c r="R15" s="364"/>
      <c r="S15" s="364"/>
      <c r="T15" s="364"/>
      <c r="U15" s="364"/>
      <c r="V15" s="364"/>
      <c r="W15" s="365"/>
      <c r="X15" s="363" t="str">
        <f>+MENU!D22</f>
        <v xml:space="preserve"> </v>
      </c>
      <c r="Y15" s="364"/>
      <c r="Z15" s="364"/>
      <c r="AA15" s="364"/>
      <c r="AB15" s="364"/>
      <c r="AC15" s="365"/>
      <c r="AD15" s="363">
        <f>+MENU!D19</f>
        <v>0</v>
      </c>
      <c r="AE15" s="364"/>
      <c r="AF15" s="364"/>
      <c r="AG15" s="364"/>
      <c r="AH15" s="364"/>
      <c r="AI15" s="365"/>
      <c r="AJ15" s="366" t="str">
        <f>+MENU!D20</f>
        <v xml:space="preserve"> </v>
      </c>
      <c r="AK15" s="367"/>
      <c r="AL15" s="367"/>
      <c r="AM15" s="367"/>
      <c r="AN15" s="367"/>
      <c r="AO15" s="367"/>
      <c r="AP15" s="367"/>
      <c r="AQ15" s="368"/>
      <c r="AR15" s="93"/>
      <c r="AS15" s="90"/>
    </row>
    <row r="16" spans="1:45" s="123" customFormat="1" ht="24.75" customHeight="1" x14ac:dyDescent="0.2">
      <c r="A16" s="118"/>
      <c r="B16" s="380"/>
      <c r="C16" s="381"/>
      <c r="D16" s="384" t="s">
        <v>92</v>
      </c>
      <c r="E16" s="385"/>
      <c r="F16" s="385"/>
      <c r="G16" s="385"/>
      <c r="H16" s="385"/>
      <c r="I16" s="385"/>
      <c r="J16" s="119"/>
      <c r="K16" s="119"/>
      <c r="L16" s="119"/>
      <c r="M16" s="120"/>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369" t="s">
        <v>93</v>
      </c>
      <c r="AQ16" s="362"/>
      <c r="AR16" s="118"/>
      <c r="AS16" s="122"/>
    </row>
    <row r="17" spans="1:45" s="123" customFormat="1" ht="27.75" customHeight="1" thickBot="1" x14ac:dyDescent="0.2">
      <c r="A17" s="118"/>
      <c r="B17" s="380"/>
      <c r="C17" s="381"/>
      <c r="D17" s="387" t="str">
        <f>+MENU!D16</f>
        <v>DHVG CONSULTING SAS</v>
      </c>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9"/>
      <c r="AP17" s="370">
        <f>+MENU!D27</f>
        <v>32</v>
      </c>
      <c r="AQ17" s="371"/>
      <c r="AR17" s="118"/>
      <c r="AS17" s="122"/>
    </row>
    <row r="18" spans="1:45" ht="23.25" customHeight="1" thickBot="1" x14ac:dyDescent="0.2">
      <c r="A18" s="93"/>
      <c r="B18" s="307" t="s">
        <v>112</v>
      </c>
      <c r="C18" s="308"/>
      <c r="D18" s="308"/>
      <c r="E18" s="308"/>
      <c r="F18" s="308"/>
      <c r="G18" s="308"/>
      <c r="H18" s="308"/>
      <c r="I18" s="358"/>
      <c r="J18" s="358"/>
      <c r="K18" s="358"/>
      <c r="L18" s="358"/>
      <c r="M18" s="308" t="s">
        <v>113</v>
      </c>
      <c r="N18" s="308"/>
      <c r="O18" s="308"/>
      <c r="P18" s="308"/>
      <c r="Q18" s="308"/>
      <c r="R18" s="308"/>
      <c r="S18" s="357"/>
      <c r="T18" s="308"/>
      <c r="U18" s="358"/>
      <c r="V18" s="358"/>
      <c r="W18" s="358"/>
      <c r="X18" s="358"/>
      <c r="Y18" s="358"/>
      <c r="Z18" s="358"/>
      <c r="AA18" s="358"/>
      <c r="AB18" s="358"/>
      <c r="AC18" s="358"/>
      <c r="AD18" s="359"/>
      <c r="AE18" s="372"/>
      <c r="AF18" s="372"/>
      <c r="AG18" s="372"/>
      <c r="AH18" s="372"/>
      <c r="AI18" s="372"/>
      <c r="AJ18" s="372"/>
      <c r="AK18" s="372"/>
      <c r="AL18" s="372"/>
      <c r="AM18" s="372"/>
      <c r="AN18" s="372"/>
      <c r="AO18" s="372"/>
      <c r="AP18" s="372"/>
      <c r="AQ18" s="373"/>
      <c r="AR18" s="93"/>
      <c r="AS18" s="90"/>
    </row>
    <row r="19" spans="1:45" ht="23.25" customHeight="1" thickBot="1" x14ac:dyDescent="0.2">
      <c r="A19" s="93"/>
      <c r="B19" s="307" t="s">
        <v>114</v>
      </c>
      <c r="C19" s="308"/>
      <c r="D19" s="308"/>
      <c r="E19" s="308"/>
      <c r="F19" s="308"/>
      <c r="G19" s="308"/>
      <c r="H19" s="308"/>
      <c r="I19" s="308"/>
      <c r="J19" s="308"/>
      <c r="K19" s="308"/>
      <c r="L19" s="308"/>
      <c r="M19" s="308"/>
      <c r="N19" s="308"/>
      <c r="O19" s="308"/>
      <c r="P19" s="308"/>
      <c r="Q19" s="308"/>
      <c r="R19" s="308"/>
      <c r="S19" s="182" t="str">
        <f>IF(MENU!D23="x","X","")</f>
        <v/>
      </c>
      <c r="T19" s="307" t="s">
        <v>115</v>
      </c>
      <c r="U19" s="308"/>
      <c r="V19" s="308"/>
      <c r="W19" s="308"/>
      <c r="X19" s="308"/>
      <c r="Y19" s="308"/>
      <c r="Z19" s="308"/>
      <c r="AA19" s="308"/>
      <c r="AB19" s="308"/>
      <c r="AC19" s="308"/>
      <c r="AD19" s="308"/>
      <c r="AE19" s="308"/>
      <c r="AF19" s="308"/>
      <c r="AG19" s="308"/>
      <c r="AH19" s="308"/>
      <c r="AI19" s="308"/>
      <c r="AJ19" s="308"/>
      <c r="AK19" s="308"/>
      <c r="AL19" s="183" t="str">
        <f>IF(MENU!D24="x","X","")</f>
        <v/>
      </c>
      <c r="AM19" s="179"/>
      <c r="AN19" s="180"/>
      <c r="AO19" s="180"/>
      <c r="AP19" s="180"/>
      <c r="AQ19" s="181"/>
      <c r="AR19" s="93"/>
      <c r="AS19" s="90"/>
    </row>
    <row r="20" spans="1:45" ht="20.25" customHeight="1" x14ac:dyDescent="0.15">
      <c r="A20" s="93"/>
      <c r="B20" s="313" t="s">
        <v>119</v>
      </c>
      <c r="C20" s="314"/>
      <c r="D20" s="300" t="s">
        <v>156</v>
      </c>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215">
        <v>29</v>
      </c>
      <c r="AK20" s="302">
        <f>+MENU!G33</f>
        <v>1000</v>
      </c>
      <c r="AL20" s="302"/>
      <c r="AM20" s="302"/>
      <c r="AN20" s="302"/>
      <c r="AO20" s="302"/>
      <c r="AP20" s="302"/>
      <c r="AQ20" s="303"/>
      <c r="AR20" s="93"/>
      <c r="AS20" s="90"/>
    </row>
    <row r="21" spans="1:45" ht="20.25" customHeight="1" x14ac:dyDescent="0.15">
      <c r="A21" s="93"/>
      <c r="B21" s="315"/>
      <c r="C21" s="316"/>
      <c r="D21" s="391" t="s">
        <v>158</v>
      </c>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124">
        <v>30</v>
      </c>
      <c r="AK21" s="393">
        <f>ROUND((MENU!G34),-3)</f>
        <v>0</v>
      </c>
      <c r="AL21" s="393"/>
      <c r="AM21" s="393"/>
      <c r="AN21" s="393"/>
      <c r="AO21" s="393"/>
      <c r="AP21" s="393"/>
      <c r="AQ21" s="394"/>
      <c r="AR21" s="93"/>
      <c r="AS21" s="90"/>
    </row>
    <row r="22" spans="1:45" ht="24.75" customHeight="1" thickBot="1" x14ac:dyDescent="0.2">
      <c r="A22" s="93"/>
      <c r="B22" s="315"/>
      <c r="C22" s="316"/>
      <c r="D22" s="333" t="s">
        <v>120</v>
      </c>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214">
        <v>31</v>
      </c>
      <c r="AK22" s="323">
        <f>+AK20-AK21</f>
        <v>1000</v>
      </c>
      <c r="AL22" s="323"/>
      <c r="AM22" s="323"/>
      <c r="AN22" s="323"/>
      <c r="AO22" s="323"/>
      <c r="AP22" s="323"/>
      <c r="AQ22" s="324"/>
      <c r="AR22" s="93"/>
      <c r="AS22" s="90"/>
    </row>
    <row r="23" spans="1:45" ht="20.25" customHeight="1" x14ac:dyDescent="0.15">
      <c r="A23" s="93"/>
      <c r="B23" s="315"/>
      <c r="C23" s="316"/>
      <c r="D23" s="309" t="s">
        <v>121</v>
      </c>
      <c r="E23" s="411" t="s">
        <v>159</v>
      </c>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2"/>
      <c r="AJ23" s="125">
        <v>32</v>
      </c>
      <c r="AK23" s="395">
        <f>ROUND((MENU!G58),-3)</f>
        <v>0</v>
      </c>
      <c r="AL23" s="396"/>
      <c r="AM23" s="396"/>
      <c r="AN23" s="396"/>
      <c r="AO23" s="396"/>
      <c r="AP23" s="396"/>
      <c r="AQ23" s="397"/>
      <c r="AR23" s="93"/>
      <c r="AS23" s="90"/>
    </row>
    <row r="24" spans="1:45" ht="20.25" customHeight="1" x14ac:dyDescent="0.15">
      <c r="A24" s="93"/>
      <c r="B24" s="315"/>
      <c r="C24" s="316"/>
      <c r="D24" s="310"/>
      <c r="E24" s="413" t="s">
        <v>122</v>
      </c>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4"/>
      <c r="AJ24" s="211">
        <v>33</v>
      </c>
      <c r="AK24" s="268">
        <f>ROUND((MENU!G47),-3)</f>
        <v>0</v>
      </c>
      <c r="AL24" s="269"/>
      <c r="AM24" s="269"/>
      <c r="AN24" s="269"/>
      <c r="AO24" s="269"/>
      <c r="AP24" s="269"/>
      <c r="AQ24" s="270"/>
      <c r="AR24" s="93"/>
      <c r="AS24" s="90"/>
    </row>
    <row r="25" spans="1:45" ht="20.25" customHeight="1" x14ac:dyDescent="0.15">
      <c r="A25" s="93"/>
      <c r="B25" s="315"/>
      <c r="C25" s="316"/>
      <c r="D25" s="310"/>
      <c r="E25" s="409" t="s">
        <v>123</v>
      </c>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10"/>
      <c r="AJ25" s="124">
        <v>34</v>
      </c>
      <c r="AK25" s="395">
        <f>ROUND((MENU!G48),-3)</f>
        <v>0</v>
      </c>
      <c r="AL25" s="396"/>
      <c r="AM25" s="396"/>
      <c r="AN25" s="396"/>
      <c r="AO25" s="396"/>
      <c r="AP25" s="396"/>
      <c r="AQ25" s="397"/>
      <c r="AR25" s="93"/>
      <c r="AS25" s="90"/>
    </row>
    <row r="26" spans="1:45" ht="21.75" customHeight="1" x14ac:dyDescent="0.15">
      <c r="A26" s="93"/>
      <c r="B26" s="315"/>
      <c r="C26" s="316"/>
      <c r="D26" s="310"/>
      <c r="E26" s="413" t="s">
        <v>124</v>
      </c>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4"/>
      <c r="AJ26" s="211">
        <v>35</v>
      </c>
      <c r="AK26" s="268">
        <f>ROUND((MENU!G49),-3)</f>
        <v>0</v>
      </c>
      <c r="AL26" s="269"/>
      <c r="AM26" s="269"/>
      <c r="AN26" s="269"/>
      <c r="AO26" s="269"/>
      <c r="AP26" s="269"/>
      <c r="AQ26" s="270"/>
      <c r="AR26" s="93"/>
      <c r="AS26" s="126">
        <f>+AK26+AK27</f>
        <v>0</v>
      </c>
    </row>
    <row r="27" spans="1:45" ht="21.75" customHeight="1" x14ac:dyDescent="0.15">
      <c r="A27" s="93"/>
      <c r="B27" s="315"/>
      <c r="C27" s="316"/>
      <c r="D27" s="310"/>
      <c r="E27" s="409" t="s">
        <v>125</v>
      </c>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10"/>
      <c r="AJ27" s="124">
        <v>36</v>
      </c>
      <c r="AK27" s="395">
        <f>ROUND((MENU!G50),-3)</f>
        <v>0</v>
      </c>
      <c r="AL27" s="396"/>
      <c r="AM27" s="396"/>
      <c r="AN27" s="396"/>
      <c r="AO27" s="396"/>
      <c r="AP27" s="396"/>
      <c r="AQ27" s="397"/>
      <c r="AR27" s="93"/>
      <c r="AS27" s="90"/>
    </row>
    <row r="28" spans="1:45" ht="21.75" customHeight="1" x14ac:dyDescent="0.15">
      <c r="A28" s="93"/>
      <c r="B28" s="315"/>
      <c r="C28" s="316"/>
      <c r="D28" s="310"/>
      <c r="E28" s="413" t="s">
        <v>132</v>
      </c>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4"/>
      <c r="AJ28" s="211">
        <v>37</v>
      </c>
      <c r="AK28" s="268">
        <f>ROUND((MENU!G51),-3)</f>
        <v>0</v>
      </c>
      <c r="AL28" s="269"/>
      <c r="AM28" s="269"/>
      <c r="AN28" s="269"/>
      <c r="AO28" s="269"/>
      <c r="AP28" s="269"/>
      <c r="AQ28" s="270"/>
      <c r="AR28" s="93"/>
      <c r="AS28" s="90"/>
    </row>
    <row r="29" spans="1:45" ht="20.25" customHeight="1" x14ac:dyDescent="0.15">
      <c r="A29" s="93"/>
      <c r="B29" s="315"/>
      <c r="C29" s="316"/>
      <c r="D29" s="310"/>
      <c r="E29" s="409" t="s">
        <v>126</v>
      </c>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10"/>
      <c r="AJ29" s="124">
        <v>38</v>
      </c>
      <c r="AK29" s="395">
        <f>ROUND((MENU!G52),-3)</f>
        <v>0</v>
      </c>
      <c r="AL29" s="396"/>
      <c r="AM29" s="396"/>
      <c r="AN29" s="396"/>
      <c r="AO29" s="396"/>
      <c r="AP29" s="396"/>
      <c r="AQ29" s="397"/>
      <c r="AR29" s="93"/>
      <c r="AS29" s="90"/>
    </row>
    <row r="30" spans="1:45" ht="20.25" customHeight="1" x14ac:dyDescent="0.15">
      <c r="A30" s="93"/>
      <c r="B30" s="315"/>
      <c r="C30" s="316"/>
      <c r="D30" s="310"/>
      <c r="E30" s="413" t="s">
        <v>127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4"/>
      <c r="AJ30" s="211">
        <v>39</v>
      </c>
      <c r="AK30" s="268">
        <f>ROUND((MENU!G53),-3)</f>
        <v>0</v>
      </c>
      <c r="AL30" s="269"/>
      <c r="AM30" s="269"/>
      <c r="AN30" s="269"/>
      <c r="AO30" s="269"/>
      <c r="AP30" s="269"/>
      <c r="AQ30" s="270"/>
      <c r="AR30" s="93"/>
      <c r="AS30" s="90"/>
    </row>
    <row r="31" spans="1:45" ht="26.25" customHeight="1" x14ac:dyDescent="0.15">
      <c r="A31" s="93"/>
      <c r="B31" s="315"/>
      <c r="C31" s="316"/>
      <c r="D31" s="310"/>
      <c r="E31" s="409" t="s">
        <v>130</v>
      </c>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10"/>
      <c r="AJ31" s="124">
        <v>40</v>
      </c>
      <c r="AK31" s="395">
        <f>ROUND((MENU!G54),-3)</f>
        <v>0</v>
      </c>
      <c r="AL31" s="396"/>
      <c r="AM31" s="396"/>
      <c r="AN31" s="396"/>
      <c r="AO31" s="396"/>
      <c r="AP31" s="396"/>
      <c r="AQ31" s="397"/>
      <c r="AR31" s="93"/>
      <c r="AS31" s="90"/>
    </row>
    <row r="32" spans="1:45" ht="20.25" customHeight="1" x14ac:dyDescent="0.15">
      <c r="A32" s="93"/>
      <c r="B32" s="315"/>
      <c r="C32" s="316"/>
      <c r="D32" s="310"/>
      <c r="E32" s="413" t="s">
        <v>128</v>
      </c>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4"/>
      <c r="AJ32" s="211">
        <v>41</v>
      </c>
      <c r="AK32" s="268">
        <f>ROUND((MENU!G55),-3)</f>
        <v>0</v>
      </c>
      <c r="AL32" s="269"/>
      <c r="AM32" s="269"/>
      <c r="AN32" s="269"/>
      <c r="AO32" s="269"/>
      <c r="AP32" s="269"/>
      <c r="AQ32" s="270"/>
      <c r="AR32" s="93"/>
      <c r="AS32" s="90"/>
    </row>
    <row r="33" spans="1:45" ht="20.25" customHeight="1" x14ac:dyDescent="0.15">
      <c r="A33" s="93"/>
      <c r="B33" s="315"/>
      <c r="C33" s="316"/>
      <c r="D33" s="310"/>
      <c r="E33" s="409" t="s">
        <v>129</v>
      </c>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10"/>
      <c r="AJ33" s="124">
        <v>42</v>
      </c>
      <c r="AK33" s="395">
        <f>ROUND((MENU!G56),-3)</f>
        <v>0</v>
      </c>
      <c r="AL33" s="396"/>
      <c r="AM33" s="396"/>
      <c r="AN33" s="396"/>
      <c r="AO33" s="396"/>
      <c r="AP33" s="396"/>
      <c r="AQ33" s="397"/>
      <c r="AR33" s="93"/>
      <c r="AS33" s="90"/>
    </row>
    <row r="34" spans="1:45" ht="20.25" customHeight="1" x14ac:dyDescent="0.15">
      <c r="A34" s="93"/>
      <c r="B34" s="315"/>
      <c r="C34" s="316"/>
      <c r="D34" s="310"/>
      <c r="E34" s="413" t="s">
        <v>162</v>
      </c>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4"/>
      <c r="AJ34" s="211">
        <v>43</v>
      </c>
      <c r="AK34" s="268">
        <f>ROUND((MENU!G57),-3)</f>
        <v>0</v>
      </c>
      <c r="AL34" s="269"/>
      <c r="AM34" s="269"/>
      <c r="AN34" s="269"/>
      <c r="AO34" s="269"/>
      <c r="AP34" s="269"/>
      <c r="AQ34" s="270"/>
      <c r="AR34" s="93"/>
      <c r="AS34" s="90"/>
    </row>
    <row r="35" spans="1:45" ht="20.25" customHeight="1" thickBot="1" x14ac:dyDescent="0.2">
      <c r="A35" s="93"/>
      <c r="B35" s="315"/>
      <c r="C35" s="316"/>
      <c r="D35" s="311"/>
      <c r="E35" s="430" t="s">
        <v>131</v>
      </c>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1"/>
      <c r="AJ35" s="207">
        <v>44</v>
      </c>
      <c r="AK35" s="329">
        <f>SUM(AK23:AQ34)</f>
        <v>0</v>
      </c>
      <c r="AL35" s="329"/>
      <c r="AM35" s="329"/>
      <c r="AN35" s="329"/>
      <c r="AO35" s="329"/>
      <c r="AP35" s="329"/>
      <c r="AQ35" s="330"/>
      <c r="AR35" s="93"/>
      <c r="AS35" s="90"/>
    </row>
    <row r="36" spans="1:45" ht="20.25" customHeight="1" thickBot="1" x14ac:dyDescent="0.2">
      <c r="A36" s="93"/>
      <c r="B36" s="315"/>
      <c r="C36" s="316"/>
      <c r="D36" s="333" t="s">
        <v>165</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214">
        <v>45</v>
      </c>
      <c r="AK36" s="323">
        <f>ROUND((+Tablas!M7),-3)</f>
        <v>0</v>
      </c>
      <c r="AL36" s="323"/>
      <c r="AM36" s="323"/>
      <c r="AN36" s="323"/>
      <c r="AO36" s="323"/>
      <c r="AP36" s="323"/>
      <c r="AQ36" s="324"/>
      <c r="AR36" s="93"/>
      <c r="AS36" s="229"/>
    </row>
    <row r="37" spans="1:45" ht="20.25" customHeight="1" x14ac:dyDescent="0.15">
      <c r="A37" s="93"/>
      <c r="B37" s="317" t="s">
        <v>137</v>
      </c>
      <c r="C37" s="318"/>
      <c r="D37" s="335" t="s">
        <v>133</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208">
        <v>46</v>
      </c>
      <c r="AK37" s="325">
        <f>ROUND((MENU!D36),-3)</f>
        <v>0</v>
      </c>
      <c r="AL37" s="325"/>
      <c r="AM37" s="325"/>
      <c r="AN37" s="325"/>
      <c r="AO37" s="325"/>
      <c r="AP37" s="325"/>
      <c r="AQ37" s="326"/>
      <c r="AR37" s="93"/>
      <c r="AS37" s="229"/>
    </row>
    <row r="38" spans="1:45" ht="20.25" customHeight="1" x14ac:dyDescent="0.15">
      <c r="A38" s="93"/>
      <c r="B38" s="319"/>
      <c r="C38" s="320"/>
      <c r="D38" s="336" t="s">
        <v>134</v>
      </c>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211">
        <v>47</v>
      </c>
      <c r="AK38" s="327">
        <f>ROUND((MENU!D37),-3)</f>
        <v>0</v>
      </c>
      <c r="AL38" s="327"/>
      <c r="AM38" s="327"/>
      <c r="AN38" s="327"/>
      <c r="AO38" s="327"/>
      <c r="AP38" s="327"/>
      <c r="AQ38" s="328"/>
      <c r="AR38" s="93"/>
      <c r="AS38" s="90"/>
    </row>
    <row r="39" spans="1:45" ht="20.25" customHeight="1" x14ac:dyDescent="0.15">
      <c r="A39" s="93"/>
      <c r="B39" s="319"/>
      <c r="C39" s="320"/>
      <c r="D39" s="337" t="s">
        <v>135</v>
      </c>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207">
        <v>48</v>
      </c>
      <c r="AK39" s="329">
        <f>ROUND((MENU!D38),-3)</f>
        <v>0</v>
      </c>
      <c r="AL39" s="329"/>
      <c r="AM39" s="329"/>
      <c r="AN39" s="329"/>
      <c r="AO39" s="329"/>
      <c r="AP39" s="329"/>
      <c r="AQ39" s="330"/>
      <c r="AR39" s="93"/>
      <c r="AS39" s="90"/>
    </row>
    <row r="40" spans="1:45" ht="20.25" customHeight="1" x14ac:dyDescent="0.15">
      <c r="A40" s="93"/>
      <c r="B40" s="319"/>
      <c r="C40" s="320"/>
      <c r="D40" s="336" t="s">
        <v>136</v>
      </c>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211">
        <v>49</v>
      </c>
      <c r="AK40" s="327">
        <f>ROUND((MENU!D39),-3)</f>
        <v>0</v>
      </c>
      <c r="AL40" s="327"/>
      <c r="AM40" s="327"/>
      <c r="AN40" s="327"/>
      <c r="AO40" s="327"/>
      <c r="AP40" s="327"/>
      <c r="AQ40" s="328"/>
      <c r="AR40" s="93"/>
      <c r="AS40" s="90"/>
    </row>
    <row r="41" spans="1:45" ht="20.25" customHeight="1" thickBot="1" x14ac:dyDescent="0.2">
      <c r="A41" s="93"/>
      <c r="B41" s="321"/>
      <c r="C41" s="322"/>
      <c r="D41" s="312" t="s">
        <v>166</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209">
        <v>50</v>
      </c>
      <c r="AK41" s="331">
        <f>SUM(AK37:AQ40)</f>
        <v>0</v>
      </c>
      <c r="AL41" s="331"/>
      <c r="AM41" s="331"/>
      <c r="AN41" s="331"/>
      <c r="AO41" s="331"/>
      <c r="AP41" s="331"/>
      <c r="AQ41" s="332"/>
      <c r="AR41" s="93"/>
      <c r="AS41" s="90"/>
    </row>
    <row r="42" spans="1:45" ht="20.25" customHeight="1" x14ac:dyDescent="0.15">
      <c r="A42" s="93"/>
      <c r="B42" s="424" t="s">
        <v>95</v>
      </c>
      <c r="C42" s="425"/>
      <c r="D42" s="426" t="s">
        <v>118</v>
      </c>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212">
        <v>51</v>
      </c>
      <c r="AK42" s="428">
        <f>ROUND((MENU!G62),-3)</f>
        <v>0</v>
      </c>
      <c r="AL42" s="428"/>
      <c r="AM42" s="428"/>
      <c r="AN42" s="428"/>
      <c r="AO42" s="428"/>
      <c r="AP42" s="428"/>
      <c r="AQ42" s="429"/>
      <c r="AR42" s="93"/>
      <c r="AS42" s="90"/>
    </row>
    <row r="43" spans="1:45" ht="20.25" customHeight="1" x14ac:dyDescent="0.15">
      <c r="A43" s="93"/>
      <c r="B43" s="424"/>
      <c r="C43" s="425"/>
      <c r="D43" s="277" t="s">
        <v>153</v>
      </c>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9"/>
      <c r="AJ43" s="210">
        <v>52</v>
      </c>
      <c r="AK43" s="436">
        <f>+MENU!G35</f>
        <v>0</v>
      </c>
      <c r="AL43" s="437"/>
      <c r="AM43" s="437"/>
      <c r="AN43" s="437"/>
      <c r="AO43" s="437"/>
      <c r="AP43" s="437"/>
      <c r="AQ43" s="438"/>
      <c r="AR43" s="93"/>
      <c r="AS43" s="90"/>
    </row>
    <row r="44" spans="1:45" ht="20.25" customHeight="1" x14ac:dyDescent="0.15">
      <c r="A44" s="93"/>
      <c r="B44" s="424"/>
      <c r="C44" s="425"/>
      <c r="D44" s="280" t="s">
        <v>171</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2"/>
      <c r="AJ44" s="213">
        <v>53</v>
      </c>
      <c r="AK44" s="268">
        <f>IF((AK43&gt;AK42),0,(AK42-AK43))</f>
        <v>0</v>
      </c>
      <c r="AL44" s="269"/>
      <c r="AM44" s="269"/>
      <c r="AN44" s="269"/>
      <c r="AO44" s="269"/>
      <c r="AP44" s="269"/>
      <c r="AQ44" s="270"/>
      <c r="AR44" s="93"/>
      <c r="AS44" s="90"/>
    </row>
    <row r="45" spans="1:45" ht="20.25" customHeight="1" x14ac:dyDescent="0.15">
      <c r="A45" s="93"/>
      <c r="B45" s="424"/>
      <c r="C45" s="425"/>
      <c r="D45" s="277" t="s">
        <v>138</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9"/>
      <c r="AJ45" s="210">
        <v>54</v>
      </c>
      <c r="AK45" s="436">
        <f>(ROUND((MENU!G63),-3))</f>
        <v>0</v>
      </c>
      <c r="AL45" s="437"/>
      <c r="AM45" s="437"/>
      <c r="AN45" s="437"/>
      <c r="AO45" s="437"/>
      <c r="AP45" s="437"/>
      <c r="AQ45" s="438"/>
      <c r="AR45" s="93"/>
      <c r="AS45" s="90"/>
    </row>
    <row r="46" spans="1:45" ht="20.25" customHeight="1" x14ac:dyDescent="0.15">
      <c r="A46" s="93"/>
      <c r="B46" s="424"/>
      <c r="C46" s="425"/>
      <c r="D46" s="280" t="s">
        <v>172</v>
      </c>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2"/>
      <c r="AJ46" s="213">
        <v>55</v>
      </c>
      <c r="AK46" s="268">
        <f>+AK44+AK45</f>
        <v>0</v>
      </c>
      <c r="AL46" s="269"/>
      <c r="AM46" s="269"/>
      <c r="AN46" s="269"/>
      <c r="AO46" s="269"/>
      <c r="AP46" s="269"/>
      <c r="AQ46" s="270"/>
      <c r="AR46" s="93"/>
      <c r="AS46" s="90"/>
    </row>
    <row r="47" spans="1:45" ht="20.25" customHeight="1" x14ac:dyDescent="0.15">
      <c r="A47" s="93"/>
      <c r="B47" s="424"/>
      <c r="C47" s="425"/>
      <c r="D47" s="277" t="s">
        <v>94</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9"/>
      <c r="AJ47" s="210">
        <v>56</v>
      </c>
      <c r="AK47" s="271"/>
      <c r="AL47" s="272"/>
      <c r="AM47" s="272"/>
      <c r="AN47" s="272"/>
      <c r="AO47" s="272"/>
      <c r="AP47" s="272"/>
      <c r="AQ47" s="273"/>
      <c r="AR47" s="93"/>
      <c r="AS47" s="90"/>
    </row>
    <row r="48" spans="1:45" ht="20.25" customHeight="1" thickBot="1" x14ac:dyDescent="0.2">
      <c r="A48" s="93"/>
      <c r="B48" s="424"/>
      <c r="C48" s="425"/>
      <c r="D48" s="433" t="s">
        <v>173</v>
      </c>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5"/>
      <c r="AJ48" s="214">
        <v>57</v>
      </c>
      <c r="AK48" s="274">
        <f>+AK46+AK47</f>
        <v>0</v>
      </c>
      <c r="AL48" s="275"/>
      <c r="AM48" s="275"/>
      <c r="AN48" s="275"/>
      <c r="AO48" s="275"/>
      <c r="AP48" s="275"/>
      <c r="AQ48" s="276"/>
      <c r="AR48" s="93"/>
      <c r="AS48" s="90"/>
    </row>
    <row r="49" spans="1:45" ht="45.75" customHeight="1" thickBot="1" x14ac:dyDescent="0.2">
      <c r="A49" s="90"/>
      <c r="B49" s="420" t="s">
        <v>139</v>
      </c>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2"/>
      <c r="AR49" s="93"/>
      <c r="AS49" s="90"/>
    </row>
    <row r="50" spans="1:45" s="129" customFormat="1" ht="27" customHeight="1" thickBot="1" x14ac:dyDescent="0.2">
      <c r="A50" s="127"/>
      <c r="B50" s="415" t="s">
        <v>160</v>
      </c>
      <c r="C50" s="416"/>
      <c r="D50" s="416"/>
      <c r="E50" s="416"/>
      <c r="F50" s="416"/>
      <c r="G50" s="416"/>
      <c r="H50" s="416"/>
      <c r="I50" s="416"/>
      <c r="J50" s="416"/>
      <c r="K50" s="416"/>
      <c r="L50" s="416"/>
      <c r="M50" s="423"/>
      <c r="N50" s="423"/>
      <c r="O50" s="415" t="s">
        <v>161</v>
      </c>
      <c r="P50" s="416"/>
      <c r="Q50" s="184"/>
      <c r="R50" s="184"/>
      <c r="S50" s="184"/>
      <c r="T50" s="184"/>
      <c r="U50" s="184"/>
      <c r="V50" s="184"/>
      <c r="W50" s="185"/>
      <c r="X50" s="185"/>
      <c r="Y50" s="185"/>
      <c r="Z50" s="185"/>
      <c r="AA50" s="185"/>
      <c r="AB50" s="185"/>
      <c r="AC50" s="185"/>
      <c r="AD50" s="185"/>
      <c r="AE50" s="185"/>
      <c r="AF50" s="185"/>
      <c r="AG50" s="185"/>
      <c r="AH50" s="185"/>
      <c r="AI50" s="185"/>
      <c r="AJ50" s="185"/>
      <c r="AK50" s="185"/>
      <c r="AL50" s="185"/>
      <c r="AM50" s="185"/>
      <c r="AN50" s="185"/>
      <c r="AO50" s="185"/>
      <c r="AP50" s="185"/>
      <c r="AQ50" s="186"/>
      <c r="AR50" s="128"/>
      <c r="AS50" s="127"/>
    </row>
    <row r="51" spans="1:45" ht="24.75" customHeight="1" thickBot="1" x14ac:dyDescent="0.2">
      <c r="A51" s="90"/>
      <c r="B51" s="286" t="s">
        <v>96</v>
      </c>
      <c r="C51" s="284"/>
      <c r="D51" s="284"/>
      <c r="E51" s="284"/>
      <c r="F51" s="284"/>
      <c r="G51" s="284"/>
      <c r="H51" s="304">
        <f>+MENU!D74</f>
        <v>0</v>
      </c>
      <c r="I51" s="305"/>
      <c r="J51" s="130"/>
      <c r="K51" s="130"/>
      <c r="L51" s="130"/>
      <c r="M51" s="130"/>
      <c r="N51" s="131"/>
      <c r="O51" s="306" t="s">
        <v>97</v>
      </c>
      <c r="P51" s="306"/>
      <c r="Q51" s="306"/>
      <c r="R51" s="306"/>
      <c r="S51" s="306"/>
      <c r="T51" s="306"/>
      <c r="U51" s="306"/>
      <c r="V51" s="306"/>
      <c r="W51" s="306"/>
      <c r="X51" s="306"/>
      <c r="Y51" s="306"/>
      <c r="Z51" s="306"/>
      <c r="AA51" s="306"/>
      <c r="AB51" s="132"/>
      <c r="AC51" s="132"/>
      <c r="AD51" s="398"/>
      <c r="AE51" s="399"/>
      <c r="AF51" s="399"/>
      <c r="AG51" s="399"/>
      <c r="AH51" s="399"/>
      <c r="AI51" s="399"/>
      <c r="AJ51" s="399"/>
      <c r="AK51" s="399"/>
      <c r="AL51" s="399"/>
      <c r="AM51" s="399"/>
      <c r="AN51" s="399"/>
      <c r="AO51" s="399"/>
      <c r="AP51" s="399"/>
      <c r="AQ51" s="400"/>
      <c r="AR51" s="93"/>
      <c r="AS51" s="90"/>
    </row>
    <row r="52" spans="1:45" ht="27.75" customHeight="1" thickTop="1" thickBot="1" x14ac:dyDescent="0.2">
      <c r="A52" s="90"/>
      <c r="B52" s="286" t="s">
        <v>98</v>
      </c>
      <c r="C52" s="284"/>
      <c r="D52" s="284"/>
      <c r="E52" s="284"/>
      <c r="F52" s="284"/>
      <c r="G52" s="284"/>
      <c r="H52" s="284"/>
      <c r="I52" s="284"/>
      <c r="J52" s="284"/>
      <c r="K52" s="284"/>
      <c r="L52" s="284"/>
      <c r="M52" s="287"/>
      <c r="N52" s="132"/>
      <c r="O52" s="132"/>
      <c r="P52" s="132"/>
      <c r="Q52" s="132"/>
      <c r="R52" s="132"/>
      <c r="S52" s="132"/>
      <c r="T52" s="132"/>
      <c r="U52" s="132"/>
      <c r="V52" s="132"/>
      <c r="W52" s="132"/>
      <c r="X52" s="132"/>
      <c r="Y52" s="132"/>
      <c r="Z52" s="132"/>
      <c r="AA52" s="132"/>
      <c r="AB52" s="132"/>
      <c r="AC52" s="132"/>
      <c r="AD52" s="288" t="s">
        <v>99</v>
      </c>
      <c r="AE52" s="289"/>
      <c r="AF52" s="289"/>
      <c r="AG52" s="289"/>
      <c r="AH52" s="290"/>
      <c r="AI52" s="291">
        <f>+AK48</f>
        <v>0</v>
      </c>
      <c r="AJ52" s="292"/>
      <c r="AK52" s="292"/>
      <c r="AL52" s="292"/>
      <c r="AM52" s="292"/>
      <c r="AN52" s="292"/>
      <c r="AO52" s="292"/>
      <c r="AP52" s="292"/>
      <c r="AQ52" s="293"/>
      <c r="AR52" s="93"/>
      <c r="AS52" s="90"/>
    </row>
    <row r="53" spans="1:45" ht="12.75" customHeight="1" thickTop="1" thickBot="1" x14ac:dyDescent="0.2">
      <c r="A53" s="90"/>
      <c r="B53" s="133"/>
      <c r="C53" s="134"/>
      <c r="D53" s="134"/>
      <c r="E53" s="134"/>
      <c r="F53" s="134"/>
      <c r="G53" s="134"/>
      <c r="H53" s="134"/>
      <c r="I53" s="134"/>
      <c r="J53" s="134"/>
      <c r="K53" s="134"/>
      <c r="L53" s="134"/>
      <c r="M53" s="135"/>
      <c r="N53" s="432">
        <f>+Z9</f>
        <v>0</v>
      </c>
      <c r="O53" s="432"/>
      <c r="P53" s="432"/>
      <c r="Q53" s="432"/>
      <c r="R53" s="432"/>
      <c r="S53" s="432"/>
      <c r="T53" s="432"/>
      <c r="U53" s="432"/>
      <c r="V53" s="432"/>
      <c r="W53" s="432"/>
      <c r="X53" s="432"/>
      <c r="Y53" s="432"/>
      <c r="Z53" s="432"/>
      <c r="AA53" s="432"/>
      <c r="AB53" s="432"/>
      <c r="AC53" s="432"/>
      <c r="AD53" s="294"/>
      <c r="AE53" s="295"/>
      <c r="AF53" s="295"/>
      <c r="AG53" s="295"/>
      <c r="AH53" s="295"/>
      <c r="AI53" s="295"/>
      <c r="AJ53" s="295"/>
      <c r="AK53" s="295"/>
      <c r="AL53" s="295"/>
      <c r="AM53" s="295"/>
      <c r="AN53" s="295"/>
      <c r="AO53" s="295"/>
      <c r="AP53" s="295"/>
      <c r="AQ53" s="296"/>
      <c r="AR53" s="93"/>
      <c r="AS53" s="90"/>
    </row>
    <row r="54" spans="1:45" ht="12.75" customHeight="1" x14ac:dyDescent="0.15">
      <c r="A54" s="90"/>
      <c r="B54" s="133"/>
      <c r="C54" s="134"/>
      <c r="D54" s="134"/>
      <c r="E54" s="134"/>
      <c r="F54" s="134"/>
      <c r="G54" s="134"/>
      <c r="H54" s="134"/>
      <c r="I54" s="134"/>
      <c r="J54" s="134"/>
      <c r="K54" s="134"/>
      <c r="L54" s="134"/>
      <c r="M54" s="135"/>
      <c r="N54" s="432"/>
      <c r="O54" s="432"/>
      <c r="P54" s="432"/>
      <c r="Q54" s="432"/>
      <c r="R54" s="432"/>
      <c r="S54" s="432"/>
      <c r="T54" s="432"/>
      <c r="U54" s="432"/>
      <c r="V54" s="432"/>
      <c r="W54" s="432"/>
      <c r="X54" s="432"/>
      <c r="Y54" s="432"/>
      <c r="Z54" s="432"/>
      <c r="AA54" s="432"/>
      <c r="AB54" s="432"/>
      <c r="AC54" s="432"/>
      <c r="AD54" s="406" t="s">
        <v>104</v>
      </c>
      <c r="AE54" s="407"/>
      <c r="AF54" s="407"/>
      <c r="AG54" s="407"/>
      <c r="AH54" s="407"/>
      <c r="AI54" s="407"/>
      <c r="AJ54" s="407"/>
      <c r="AK54" s="407"/>
      <c r="AL54" s="407"/>
      <c r="AM54" s="407"/>
      <c r="AN54" s="407"/>
      <c r="AO54" s="407"/>
      <c r="AP54" s="407"/>
      <c r="AQ54" s="408"/>
      <c r="AR54" s="93"/>
      <c r="AS54" s="90"/>
    </row>
    <row r="55" spans="1:45" ht="3.75" customHeight="1" thickBot="1" x14ac:dyDescent="0.2">
      <c r="A55" s="90"/>
      <c r="B55" s="133"/>
      <c r="C55" s="134"/>
      <c r="D55" s="134"/>
      <c r="E55" s="134"/>
      <c r="F55" s="134"/>
      <c r="G55" s="134"/>
      <c r="H55" s="134"/>
      <c r="I55" s="134"/>
      <c r="J55" s="134"/>
      <c r="K55" s="134"/>
      <c r="L55" s="134"/>
      <c r="M55" s="135"/>
      <c r="N55" s="432"/>
      <c r="O55" s="432"/>
      <c r="P55" s="432"/>
      <c r="Q55" s="432"/>
      <c r="R55" s="432"/>
      <c r="S55" s="432"/>
      <c r="T55" s="432"/>
      <c r="U55" s="432"/>
      <c r="V55" s="432"/>
      <c r="W55" s="432"/>
      <c r="X55" s="432"/>
      <c r="Y55" s="432"/>
      <c r="Z55" s="432"/>
      <c r="AA55" s="432"/>
      <c r="AB55" s="432"/>
      <c r="AC55" s="432"/>
      <c r="AD55" s="189"/>
      <c r="AE55" s="188"/>
      <c r="AF55" s="188"/>
      <c r="AG55" s="188"/>
      <c r="AH55" s="188"/>
      <c r="AI55" s="188"/>
      <c r="AJ55" s="188"/>
      <c r="AK55" s="188"/>
      <c r="AL55" s="188"/>
      <c r="AM55" s="188"/>
      <c r="AN55" s="188"/>
      <c r="AO55" s="188"/>
      <c r="AP55" s="188"/>
      <c r="AQ55" s="190"/>
      <c r="AR55" s="93"/>
      <c r="AS55" s="90"/>
    </row>
    <row r="56" spans="1:45" ht="21" customHeight="1" thickBot="1" x14ac:dyDescent="0.2">
      <c r="A56" s="90"/>
      <c r="B56" s="297" t="s">
        <v>100</v>
      </c>
      <c r="C56" s="298"/>
      <c r="D56" s="298"/>
      <c r="E56" s="298"/>
      <c r="F56" s="298"/>
      <c r="G56" s="298"/>
      <c r="H56" s="298"/>
      <c r="I56" s="298"/>
      <c r="J56" s="298"/>
      <c r="K56" s="299"/>
      <c r="L56" s="136"/>
      <c r="M56" s="137"/>
      <c r="N56" s="432"/>
      <c r="O56" s="432"/>
      <c r="P56" s="432"/>
      <c r="Q56" s="432"/>
      <c r="R56" s="432"/>
      <c r="S56" s="432"/>
      <c r="T56" s="432"/>
      <c r="U56" s="432"/>
      <c r="V56" s="432"/>
      <c r="W56" s="432"/>
      <c r="X56" s="432"/>
      <c r="Y56" s="432"/>
      <c r="Z56" s="432"/>
      <c r="AA56" s="432"/>
      <c r="AB56" s="432"/>
      <c r="AC56" s="432"/>
      <c r="AD56" s="189"/>
      <c r="AE56" s="188"/>
      <c r="AF56" s="188"/>
      <c r="AG56" s="188"/>
      <c r="AH56" s="188"/>
      <c r="AI56" s="188"/>
      <c r="AJ56" s="188"/>
      <c r="AK56" s="188"/>
      <c r="AL56" s="188"/>
      <c r="AM56" s="188"/>
      <c r="AN56" s="188"/>
      <c r="AO56" s="188"/>
      <c r="AP56" s="188"/>
      <c r="AQ56" s="190"/>
      <c r="AR56" s="93"/>
      <c r="AS56" s="90"/>
    </row>
    <row r="57" spans="1:45" ht="34.5" customHeight="1" thickBot="1" x14ac:dyDescent="0.2">
      <c r="A57" s="90"/>
      <c r="B57" s="283" t="s">
        <v>101</v>
      </c>
      <c r="C57" s="284"/>
      <c r="D57" s="284"/>
      <c r="E57" s="284"/>
      <c r="F57" s="284"/>
      <c r="G57" s="284"/>
      <c r="H57" s="284"/>
      <c r="I57" s="284"/>
      <c r="J57" s="284"/>
      <c r="K57" s="284"/>
      <c r="L57" s="284"/>
      <c r="M57" s="285"/>
      <c r="N57" s="432"/>
      <c r="O57" s="432"/>
      <c r="P57" s="432"/>
      <c r="Q57" s="432"/>
      <c r="R57" s="432"/>
      <c r="S57" s="432"/>
      <c r="T57" s="432"/>
      <c r="U57" s="432"/>
      <c r="V57" s="432"/>
      <c r="W57" s="432"/>
      <c r="X57" s="432"/>
      <c r="Y57" s="432"/>
      <c r="Z57" s="432"/>
      <c r="AA57" s="432"/>
      <c r="AB57" s="432"/>
      <c r="AC57" s="432"/>
      <c r="AD57" s="189"/>
      <c r="AE57" s="188"/>
      <c r="AF57" s="188"/>
      <c r="AG57" s="188"/>
      <c r="AH57" s="188"/>
      <c r="AI57" s="188"/>
      <c r="AJ57" s="188"/>
      <c r="AK57" s="188"/>
      <c r="AL57" s="188"/>
      <c r="AM57" s="188"/>
      <c r="AN57" s="188"/>
      <c r="AO57" s="188"/>
      <c r="AP57" s="188"/>
      <c r="AQ57" s="190"/>
      <c r="AR57" s="93"/>
      <c r="AS57" s="90"/>
    </row>
    <row r="58" spans="1:45" ht="21" customHeight="1" thickBot="1" x14ac:dyDescent="0.2">
      <c r="A58" s="90"/>
      <c r="B58" s="138"/>
      <c r="C58" s="139"/>
      <c r="D58" s="139"/>
      <c r="E58" s="139"/>
      <c r="F58" s="139"/>
      <c r="G58" s="139"/>
      <c r="H58" s="417" t="s">
        <v>140</v>
      </c>
      <c r="I58" s="417"/>
      <c r="J58" s="417"/>
      <c r="K58" s="417"/>
      <c r="L58" s="417"/>
      <c r="M58" s="187"/>
      <c r="N58" s="132"/>
      <c r="O58" s="132"/>
      <c r="P58" s="132"/>
      <c r="Q58" s="132"/>
      <c r="R58" s="132"/>
      <c r="S58" s="132"/>
      <c r="T58" s="132"/>
      <c r="U58" s="132"/>
      <c r="V58" s="132"/>
      <c r="W58" s="132"/>
      <c r="X58" s="132"/>
      <c r="Y58" s="132"/>
      <c r="Z58" s="132"/>
      <c r="AA58" s="132"/>
      <c r="AB58" s="132"/>
      <c r="AC58" s="132"/>
      <c r="AD58" s="189"/>
      <c r="AE58" s="188"/>
      <c r="AF58" s="188"/>
      <c r="AG58" s="188"/>
      <c r="AH58" s="188"/>
      <c r="AI58" s="188"/>
      <c r="AJ58" s="188"/>
      <c r="AK58" s="188"/>
      <c r="AL58" s="188"/>
      <c r="AM58" s="188"/>
      <c r="AN58" s="188"/>
      <c r="AO58" s="188"/>
      <c r="AP58" s="188"/>
      <c r="AQ58" s="190"/>
      <c r="AR58" s="93"/>
      <c r="AS58" s="90"/>
    </row>
    <row r="59" spans="1:45" ht="24.75" customHeight="1" x14ac:dyDescent="0.15">
      <c r="A59" s="90"/>
      <c r="B59" s="138"/>
      <c r="C59" s="139"/>
      <c r="D59" s="139"/>
      <c r="E59" s="139"/>
      <c r="F59" s="139"/>
      <c r="G59" s="139"/>
      <c r="H59" s="139"/>
      <c r="I59" s="139"/>
      <c r="J59" s="139"/>
      <c r="K59" s="139"/>
      <c r="L59" s="139"/>
      <c r="M59" s="140"/>
      <c r="N59" s="132"/>
      <c r="O59" s="132"/>
      <c r="P59" s="132"/>
      <c r="Q59" s="132"/>
      <c r="R59" s="132"/>
      <c r="S59" s="132"/>
      <c r="T59" s="132"/>
      <c r="U59" s="132"/>
      <c r="V59" s="132"/>
      <c r="W59" s="132"/>
      <c r="X59" s="132"/>
      <c r="Y59" s="132"/>
      <c r="Z59" s="132"/>
      <c r="AA59" s="132"/>
      <c r="AB59" s="132"/>
      <c r="AC59" s="132"/>
      <c r="AD59" s="189"/>
      <c r="AE59" s="188"/>
      <c r="AF59" s="188"/>
      <c r="AG59" s="188"/>
      <c r="AH59" s="188"/>
      <c r="AI59" s="188"/>
      <c r="AJ59" s="188"/>
      <c r="AK59" s="188"/>
      <c r="AL59" s="188"/>
      <c r="AM59" s="188"/>
      <c r="AN59" s="188"/>
      <c r="AO59" s="188"/>
      <c r="AP59" s="188"/>
      <c r="AQ59" s="190"/>
      <c r="AR59" s="93"/>
      <c r="AS59" s="90"/>
    </row>
    <row r="60" spans="1:45" ht="32.25" customHeight="1" thickBot="1" x14ac:dyDescent="0.2">
      <c r="A60" s="90"/>
      <c r="B60" s="401" t="s">
        <v>102</v>
      </c>
      <c r="C60" s="402"/>
      <c r="D60" s="402"/>
      <c r="E60" s="402"/>
      <c r="F60" s="402"/>
      <c r="G60" s="402"/>
      <c r="H60" s="402"/>
      <c r="I60" s="141"/>
      <c r="J60" s="141"/>
      <c r="K60" s="403">
        <f>+MENU!D82</f>
        <v>0</v>
      </c>
      <c r="L60" s="402"/>
      <c r="M60" s="404"/>
      <c r="N60" s="405" t="s">
        <v>103</v>
      </c>
      <c r="O60" s="405"/>
      <c r="P60" s="405"/>
      <c r="Q60" s="405"/>
      <c r="R60" s="405"/>
      <c r="S60" s="405"/>
      <c r="T60" s="405"/>
      <c r="U60" s="405"/>
      <c r="V60" s="405"/>
      <c r="W60" s="405"/>
      <c r="X60" s="405"/>
      <c r="Y60" s="405"/>
      <c r="Z60" s="405"/>
      <c r="AA60" s="405"/>
      <c r="AB60" s="405"/>
      <c r="AC60" s="405"/>
      <c r="AD60" s="191"/>
      <c r="AE60" s="192"/>
      <c r="AF60" s="192"/>
      <c r="AG60" s="192"/>
      <c r="AH60" s="192"/>
      <c r="AI60" s="192"/>
      <c r="AJ60" s="192"/>
      <c r="AK60" s="192"/>
      <c r="AL60" s="192"/>
      <c r="AM60" s="192"/>
      <c r="AN60" s="192"/>
      <c r="AO60" s="192"/>
      <c r="AP60" s="192"/>
      <c r="AQ60" s="193"/>
      <c r="AR60" s="93"/>
      <c r="AS60" s="93"/>
    </row>
    <row r="61" spans="1:45" ht="4.5" customHeight="1"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c r="AI61" s="90"/>
      <c r="AJ61" s="90"/>
      <c r="AK61" s="90"/>
      <c r="AL61" s="90"/>
      <c r="AM61" s="90"/>
      <c r="AN61" s="90"/>
      <c r="AO61" s="90"/>
      <c r="AP61" s="90"/>
      <c r="AQ61" s="90"/>
      <c r="AR61" s="90"/>
      <c r="AS61" s="90"/>
    </row>
    <row r="62" spans="1:45" ht="26.25" customHeight="1" x14ac:dyDescent="0.15">
      <c r="A62" s="90"/>
      <c r="B62" s="90"/>
      <c r="C62" s="90"/>
      <c r="D62" s="90"/>
      <c r="E62" s="90"/>
      <c r="F62" s="90"/>
      <c r="G62" s="90"/>
      <c r="H62" s="90"/>
      <c r="I62" s="90"/>
      <c r="J62" s="90"/>
      <c r="K62" s="90"/>
      <c r="L62" s="90"/>
      <c r="M62" s="90"/>
      <c r="N62" s="418">
        <v>2015256</v>
      </c>
      <c r="O62" s="418"/>
      <c r="P62" s="418"/>
      <c r="Q62" s="418"/>
      <c r="R62" s="418"/>
      <c r="S62" s="418"/>
      <c r="T62" s="418"/>
      <c r="U62" s="418"/>
      <c r="V62" s="90"/>
      <c r="W62" s="90"/>
      <c r="X62" s="90"/>
      <c r="Y62" s="90"/>
      <c r="Z62" s="90"/>
      <c r="AA62" s="90"/>
      <c r="AB62" s="90"/>
      <c r="AC62" s="90"/>
      <c r="AD62" s="90"/>
      <c r="AE62" s="90"/>
      <c r="AF62" s="90"/>
      <c r="AG62" s="90"/>
      <c r="AH62" s="91"/>
      <c r="AI62" s="419" t="s">
        <v>105</v>
      </c>
      <c r="AJ62" s="419"/>
      <c r="AK62" s="419"/>
      <c r="AL62" s="419"/>
      <c r="AM62" s="419"/>
      <c r="AN62" s="419"/>
      <c r="AO62" s="419"/>
      <c r="AP62" s="419"/>
      <c r="AQ62" s="419"/>
      <c r="AR62" s="90"/>
      <c r="AS62" s="90"/>
    </row>
    <row r="63" spans="1:45" ht="38.25"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1"/>
      <c r="AI63" s="90"/>
      <c r="AJ63" s="90"/>
      <c r="AK63" s="90"/>
      <c r="AL63" s="90"/>
      <c r="AM63" s="90"/>
      <c r="AN63" s="90"/>
      <c r="AO63" s="90"/>
      <c r="AP63" s="90"/>
      <c r="AQ63" s="90"/>
      <c r="AR63" s="90"/>
      <c r="AS63" s="90"/>
    </row>
    <row r="64" spans="1:45" ht="38.2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c r="AI64" s="90"/>
      <c r="AJ64" s="90"/>
      <c r="AK64" s="90"/>
      <c r="AL64" s="90"/>
      <c r="AM64" s="90"/>
      <c r="AN64" s="90"/>
      <c r="AO64" s="90"/>
      <c r="AP64" s="90"/>
      <c r="AQ64" s="90"/>
      <c r="AR64" s="90"/>
      <c r="AS64" s="90"/>
    </row>
    <row r="65" spans="1:45" ht="38.25"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1"/>
      <c r="AI65" s="90"/>
      <c r="AJ65" s="90"/>
      <c r="AK65" s="90"/>
      <c r="AL65" s="90"/>
      <c r="AM65" s="90"/>
      <c r="AN65" s="90"/>
      <c r="AO65" s="90"/>
      <c r="AP65" s="90"/>
      <c r="AQ65" s="90"/>
      <c r="AR65" s="90"/>
      <c r="AS65" s="90"/>
    </row>
    <row r="66" spans="1:45" ht="38.25"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c r="AI66" s="90"/>
      <c r="AJ66" s="90"/>
      <c r="AK66" s="90"/>
      <c r="AL66" s="90"/>
      <c r="AM66" s="90"/>
      <c r="AN66" s="90"/>
      <c r="AO66" s="90"/>
      <c r="AP66" s="90"/>
      <c r="AQ66" s="90"/>
      <c r="AR66" s="90"/>
      <c r="AS66" s="90"/>
    </row>
    <row r="67" spans="1:45" ht="38.25" hidden="1"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1"/>
      <c r="AI67" s="90"/>
      <c r="AJ67" s="90"/>
      <c r="AK67" s="90"/>
      <c r="AL67" s="90"/>
      <c r="AM67" s="90"/>
      <c r="AN67" s="90"/>
      <c r="AO67" s="90"/>
      <c r="AP67" s="90"/>
      <c r="AQ67" s="90"/>
      <c r="AR67" s="90"/>
      <c r="AS67" s="90"/>
    </row>
  </sheetData>
  <sheetProtection password="CAE7" sheet="1" objects="1" scenarios="1" formatCells="0" formatColumns="0" formatRows="0"/>
  <mergeCells count="117">
    <mergeCell ref="N62:U62"/>
    <mergeCell ref="AI62:AQ62"/>
    <mergeCell ref="AK26:AQ26"/>
    <mergeCell ref="AK27:AQ27"/>
    <mergeCell ref="AK29:AQ29"/>
    <mergeCell ref="AK35:AQ35"/>
    <mergeCell ref="E26:AI26"/>
    <mergeCell ref="B49:AQ49"/>
    <mergeCell ref="M50:N50"/>
    <mergeCell ref="B42:C48"/>
    <mergeCell ref="D42:AI42"/>
    <mergeCell ref="AK42:AQ42"/>
    <mergeCell ref="E30:AI30"/>
    <mergeCell ref="E32:AI32"/>
    <mergeCell ref="E33:AI33"/>
    <mergeCell ref="AK31:AQ31"/>
    <mergeCell ref="E27:AI27"/>
    <mergeCell ref="E29:AI29"/>
    <mergeCell ref="E35:AI35"/>
    <mergeCell ref="N53:AC57"/>
    <mergeCell ref="D48:AI48"/>
    <mergeCell ref="AK43:AQ43"/>
    <mergeCell ref="AK44:AQ44"/>
    <mergeCell ref="AK45:AQ45"/>
    <mergeCell ref="D21:AI21"/>
    <mergeCell ref="AK21:AQ21"/>
    <mergeCell ref="D22:AI22"/>
    <mergeCell ref="AK22:AQ22"/>
    <mergeCell ref="AK23:AQ23"/>
    <mergeCell ref="AK24:AQ24"/>
    <mergeCell ref="AK25:AQ25"/>
    <mergeCell ref="AD51:AQ51"/>
    <mergeCell ref="B60:H60"/>
    <mergeCell ref="K60:M60"/>
    <mergeCell ref="N60:AC60"/>
    <mergeCell ref="AD54:AQ54"/>
    <mergeCell ref="AK28:AQ28"/>
    <mergeCell ref="E31:AI31"/>
    <mergeCell ref="E23:AI23"/>
    <mergeCell ref="E24:AI24"/>
    <mergeCell ref="E25:AI25"/>
    <mergeCell ref="AK33:AQ33"/>
    <mergeCell ref="E28:AI28"/>
    <mergeCell ref="E34:AI34"/>
    <mergeCell ref="AK34:AQ34"/>
    <mergeCell ref="B50:L50"/>
    <mergeCell ref="O50:P50"/>
    <mergeCell ref="H58:L58"/>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D20:AI20"/>
    <mergeCell ref="AK20:AQ20"/>
    <mergeCell ref="H51:I51"/>
    <mergeCell ref="O51:AA51"/>
    <mergeCell ref="B18:H18"/>
    <mergeCell ref="B19:R19"/>
    <mergeCell ref="T19:AK19"/>
    <mergeCell ref="D23:D35"/>
    <mergeCell ref="D41:AI41"/>
    <mergeCell ref="B20:C36"/>
    <mergeCell ref="B37:C41"/>
    <mergeCell ref="AK36:AQ36"/>
    <mergeCell ref="AK37:AQ37"/>
    <mergeCell ref="AK38:AQ38"/>
    <mergeCell ref="AK39:AQ39"/>
    <mergeCell ref="AK40:AQ40"/>
    <mergeCell ref="AK41:AQ41"/>
    <mergeCell ref="D36:AI36"/>
    <mergeCell ref="D37:AI37"/>
    <mergeCell ref="D38:AI38"/>
    <mergeCell ref="D39:AI39"/>
    <mergeCell ref="D40:AI40"/>
    <mergeCell ref="AK30:AQ30"/>
    <mergeCell ref="AK32:AQ32"/>
    <mergeCell ref="AK46:AQ46"/>
    <mergeCell ref="AK47:AQ47"/>
    <mergeCell ref="AK48:AQ48"/>
    <mergeCell ref="D43:AI43"/>
    <mergeCell ref="D44:AI44"/>
    <mergeCell ref="D45:AI45"/>
    <mergeCell ref="D46:AI46"/>
    <mergeCell ref="D47:AI47"/>
    <mergeCell ref="B57:M57"/>
    <mergeCell ref="B52:M52"/>
    <mergeCell ref="AD52:AH52"/>
    <mergeCell ref="AI52:AQ52"/>
    <mergeCell ref="AD53:AQ53"/>
    <mergeCell ref="B56:K56"/>
    <mergeCell ref="B51:G51"/>
  </mergeCells>
  <hyperlinks>
    <hyperlink ref="AI62"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3" sqref="G13"/>
    </sheetView>
  </sheetViews>
  <sheetFormatPr baseColWidth="10" defaultRowHeight="10.5" x14ac:dyDescent="0.15"/>
  <sheetData/>
  <sheetProtection password="CAE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E10" sqref="E10"/>
    </sheetView>
  </sheetViews>
  <sheetFormatPr baseColWidth="10" defaultRowHeight="10.5" x14ac:dyDescent="0.15"/>
  <cols>
    <col min="1" max="2" width="12" style="218"/>
    <col min="3" max="3" width="17.33203125" style="218" customWidth="1"/>
    <col min="4" max="16384" width="12" style="218"/>
  </cols>
  <sheetData>
    <row r="2" spans="3:3" x14ac:dyDescent="0.15">
      <c r="C2" s="218"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Tablas</vt:lpstr>
      <vt:lpstr>MENU</vt:lpstr>
      <vt:lpstr>Formulario</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2016-04-18T04:03:29Z</cp:lastPrinted>
  <dcterms:created xsi:type="dcterms:W3CDTF">2015-02-19T15:30:13Z</dcterms:created>
  <dcterms:modified xsi:type="dcterms:W3CDTF">2016-04-29T15:03:21Z</dcterms:modified>
</cp:coreProperties>
</file>