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1760" tabRatio="310" activeTab="0"/>
  </bookViews>
  <sheets>
    <sheet name="PROC1" sheetId="1" r:id="rId1"/>
    <sheet name="PRINT1" sheetId="2" r:id="rId2"/>
    <sheet name="TABLA" sheetId="3" r:id="rId3"/>
    <sheet name="clave" sheetId="4" r:id="rId4"/>
  </sheets>
  <definedNames>
    <definedName name="_xlfn.IFERROR" hidden="1">#NAME?</definedName>
  </definedNames>
  <calcPr fullCalcOnLoad="1"/>
</workbook>
</file>

<file path=xl/comments1.xml><?xml version="1.0" encoding="utf-8"?>
<comments xmlns="http://schemas.openxmlformats.org/spreadsheetml/2006/main">
  <authors>
    <author>familia</author>
    <author>Leonardo Var?n Garcia</author>
  </authors>
  <commentList>
    <comment ref="D15" authorId="0">
      <text>
        <r>
          <rPr>
            <b/>
            <sz val="8"/>
            <rFont val="Tahoma"/>
            <family val="2"/>
          </rPr>
          <t xml:space="preserve">Señale si el contribuyente es declarante o no declarante
</t>
        </r>
      </text>
    </comment>
    <comment ref="I65" authorId="0">
      <text>
        <r>
          <rPr>
            <b/>
            <sz val="8"/>
            <rFont val="Tahoma"/>
            <family val="2"/>
          </rPr>
          <t>Retención, solo si el pago corresponde a un periodo mayor a un mes.</t>
        </r>
      </text>
    </comment>
    <comment ref="E65" authorId="0">
      <text>
        <r>
          <rPr>
            <b/>
            <sz val="8"/>
            <rFont val="Tahoma"/>
            <family val="2"/>
          </rPr>
          <t>Retención correspondiente a un mes</t>
        </r>
      </text>
    </comment>
    <comment ref="D47" authorId="0">
      <text>
        <r>
          <rPr>
            <sz val="9"/>
            <rFont val="Tahoma"/>
            <family val="2"/>
          </rPr>
          <t>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23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t>
        </r>
        <r>
          <rPr>
            <b/>
            <sz val="9"/>
            <rFont val="Tahoma"/>
            <family val="2"/>
          </rPr>
          <t xml:space="preserve">
</t>
        </r>
      </text>
    </comment>
    <comment ref="D49" authorId="0">
      <text>
        <r>
          <rPr>
            <sz val="9"/>
            <rFont val="Tahoma"/>
            <family val="2"/>
          </rPr>
          <t>Decreto 4713 de 2005</t>
        </r>
      </text>
    </comment>
    <comment ref="D46" authorId="0">
      <text>
        <r>
          <rPr>
            <b/>
            <sz val="8"/>
            <rFont val="Tahoma"/>
            <family val="2"/>
          </rPr>
          <t>El parágrafo 1 del articulo 1 del Decreto 1070 de 2013, estableció que : "Para efectos de la disminución de la base los pagos por salud de que trata el literal a) del artículo 387 del ET son todos aquellos efectuados por los Planes Adicionales de Salud, de que tratan las normas de seguridad social en salud, que se financien con cargo exclusivo a los recursos que paguen los particulares a entidades vigiladas por la Superintendencia Nacional de Salud".</t>
        </r>
        <r>
          <rPr>
            <sz val="8"/>
            <rFont val="Tahoma"/>
            <family val="2"/>
          </rPr>
          <t xml:space="preserve">
</t>
        </r>
      </text>
    </comment>
    <comment ref="J26" authorId="1">
      <text>
        <r>
          <rPr>
            <sz val="9"/>
            <rFont val="Tahoma"/>
            <family val="2"/>
          </rPr>
          <t xml:space="preserve">
Si el pago que esta realizando corresponde a varios meses, por favor digite el número de meses a los que corresponde, de lo contrario deje "1"</t>
        </r>
      </text>
    </comment>
    <comment ref="D32" authorId="0">
      <text>
        <r>
          <rPr>
            <b/>
            <sz val="9"/>
            <rFont val="Tahoma"/>
            <family val="2"/>
          </rPr>
          <t xml:space="preserve">ARTÍCULO 56. APORTES OBLIGATORIOS AL SISTEMA GENERAL DE SALUD. </t>
        </r>
        <r>
          <rPr>
            <sz val="9"/>
            <rFont val="Tahoma"/>
            <family val="2"/>
          </rPr>
          <t xml:space="preserve">Los aportes obligatorios que efectúen los trabajadores, empleadores y afiliados al Sistema General de Seguridad Social en Salud no harán parte de la base para aplicar la retención en la fuente por salarios, y serán considerados como un ingreso no constitutivo de renta ni de ganancia ocasional.
</t>
        </r>
      </text>
    </comment>
  </commentList>
</comments>
</file>

<file path=xl/comments2.xml><?xml version="1.0" encoding="utf-8"?>
<comments xmlns="http://schemas.openxmlformats.org/spreadsheetml/2006/main">
  <authors>
    <author>familia</author>
  </authors>
  <commentList>
    <comment ref="D48" authorId="0">
      <text>
        <r>
          <rPr>
            <b/>
            <sz val="9"/>
            <rFont val="Tahoma"/>
            <family val="2"/>
          </rPr>
          <t>Deducción de los aportes obligatorios</t>
        </r>
        <r>
          <rPr>
            <sz val="9"/>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 ref="D47" authorId="0">
      <text>
        <r>
          <rPr>
            <b/>
            <sz val="9"/>
            <rFont val="Tahoma"/>
            <family val="2"/>
          </rPr>
          <t>Deducción de los aportes obligatorios</t>
        </r>
        <r>
          <rPr>
            <sz val="9"/>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 ref="D44" authorId="0">
      <text>
        <r>
          <rPr>
            <b/>
            <sz val="9"/>
            <rFont val="Tahoma"/>
            <family val="2"/>
          </rPr>
          <t>Deducción de los aportes obligatorios</t>
        </r>
        <r>
          <rPr>
            <sz val="9"/>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 ref="D45" authorId="0">
      <text>
        <r>
          <rPr>
            <b/>
            <sz val="9"/>
            <rFont val="Tahoma"/>
            <family val="2"/>
          </rPr>
          <t>Deducción de los aportes obligatorios</t>
        </r>
        <r>
          <rPr>
            <sz val="9"/>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 ref="D46" authorId="0">
      <text>
        <r>
          <rPr>
            <b/>
            <sz val="9"/>
            <rFont val="Tahoma"/>
            <family val="2"/>
          </rPr>
          <t>Deducción de los aportes obligatorios</t>
        </r>
        <r>
          <rPr>
            <sz val="9"/>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List>
</comments>
</file>

<file path=xl/sharedStrings.xml><?xml version="1.0" encoding="utf-8"?>
<sst xmlns="http://schemas.openxmlformats.org/spreadsheetml/2006/main" count="118" uniqueCount="97">
  <si>
    <t>&gt;0</t>
  </si>
  <si>
    <t>En adelante</t>
  </si>
  <si>
    <t>(Ingreso laboral gravado expresado en UVT menos 95 UVT)X19%</t>
  </si>
  <si>
    <t>(Ingreso laboral gravado expresado en UVT menos 150 UVT) X 28% más 10 UVT</t>
  </si>
  <si>
    <r>
      <t xml:space="preserve">(Ingreso laboral gravado expresado en UVT menos 360 UVT) X </t>
    </r>
    <r>
      <rPr>
        <sz val="11"/>
        <color indexed="10"/>
        <rFont val="Arial"/>
        <family val="2"/>
      </rPr>
      <t>33%</t>
    </r>
    <r>
      <rPr>
        <sz val="11"/>
        <rFont val="Arial"/>
        <family val="2"/>
      </rPr>
      <t xml:space="preserve"> más 69 UVT</t>
    </r>
  </si>
  <si>
    <t>MÁS</t>
  </si>
  <si>
    <t>UVT</t>
  </si>
  <si>
    <t>Art. 383 del ET (Art. 23 ley 1111 de 2006)</t>
  </si>
  <si>
    <t>Tabla netamente informativa</t>
  </si>
  <si>
    <t>www.consultorcontable.com</t>
  </si>
  <si>
    <t xml:space="preserve">      Digite los datos del empleado</t>
  </si>
  <si>
    <t>Datos</t>
  </si>
  <si>
    <t>Limites</t>
  </si>
  <si>
    <t>Depuración</t>
  </si>
  <si>
    <t>Mes</t>
  </si>
  <si>
    <t xml:space="preserve">Valor UVT </t>
  </si>
  <si>
    <t>Conceptos</t>
  </si>
  <si>
    <t>Total Ingresos mes</t>
  </si>
  <si>
    <t>Subtotal  (B)</t>
  </si>
  <si>
    <t>Total deducciones</t>
  </si>
  <si>
    <t>Rangos en  UVT</t>
  </si>
  <si>
    <t>Desde</t>
  </si>
  <si>
    <t>Hasta</t>
  </si>
  <si>
    <t>Tarifa marginal</t>
  </si>
  <si>
    <t>Impuesto</t>
  </si>
  <si>
    <t>Resultado</t>
  </si>
  <si>
    <t>Tabla de retención en la fuente para ingresos laborales</t>
  </si>
  <si>
    <t xml:space="preserve"> </t>
  </si>
  <si>
    <t>Declarante</t>
  </si>
  <si>
    <t>No declarante</t>
  </si>
  <si>
    <t>30% del Ingreso tributario del año y hasta  3.800 UVT anuales (316,66 UVT Mensuales)</t>
  </si>
  <si>
    <t>Formulas Limites</t>
  </si>
  <si>
    <t/>
  </si>
  <si>
    <t>__________________</t>
  </si>
  <si>
    <t>Revisó</t>
  </si>
  <si>
    <t>Digite el nombre de la empresa contratante</t>
  </si>
  <si>
    <t>Digite nombre del contratista</t>
  </si>
  <si>
    <t>Periodo</t>
  </si>
  <si>
    <t>Valor del contrato</t>
  </si>
  <si>
    <t>Valor mensualizado del contrato</t>
  </si>
  <si>
    <t>Retención en la fuente para contratistas que prestan sus servicios de forma personal</t>
  </si>
  <si>
    <t>Menos deducciones</t>
  </si>
  <si>
    <t>Total pagos en el mes</t>
  </si>
  <si>
    <t>Base gravable (ver tabla)</t>
  </si>
  <si>
    <t>Sin límites</t>
  </si>
  <si>
    <t xml:space="preserve">Contrato numero </t>
  </si>
  <si>
    <t>Fondo de Solidaridad Pensional</t>
  </si>
  <si>
    <t>Total rentas exentas</t>
  </si>
  <si>
    <t>MM/DD/AA</t>
  </si>
  <si>
    <t>Menos rentas exentas</t>
  </si>
  <si>
    <t>Valor retención en la fuente a practicar por el periodo (art. 383 ET)</t>
  </si>
  <si>
    <t>Retención por un mes</t>
  </si>
  <si>
    <t>Información sobre el contrato (datos solamente informativos)</t>
  </si>
  <si>
    <t>Retención en la fuente a efectuar</t>
  </si>
  <si>
    <t>Digite los meses a los que corresponde el pago</t>
  </si>
  <si>
    <t>Nota: la retención en la fuente a practicar, corresponde al periodo al cual se</t>
  </si>
  <si>
    <t>realiza el cálculo, en este caso es de</t>
  </si>
  <si>
    <t>meses</t>
  </si>
  <si>
    <t>Aportes con destino a cuentas AFC (art 126-4 ET)</t>
  </si>
  <si>
    <t>Hasta 10% del subtotal B. y hasta 32 UVT</t>
  </si>
  <si>
    <t>Menos renta exenta -25%  del subtotal (C)  (Numeral 10 art. 206 ET)</t>
  </si>
  <si>
    <t>240 UVT</t>
  </si>
  <si>
    <t>Intereses por prestamos de vivienda (en proporción a los meses certificados)</t>
  </si>
  <si>
    <t>100 UVT , promedio año anterior</t>
  </si>
  <si>
    <t>Pago por medicina prepagada, planes adicionales de salud y pagos por seguros de salud</t>
  </si>
  <si>
    <t>Aportes a Riesgos Laborales (Ley 1562 de 2012)</t>
  </si>
  <si>
    <t>CC. 7.999.999</t>
  </si>
  <si>
    <t>Valor factura o cuenta de cobro</t>
  </si>
  <si>
    <t>Aportes a Fondos de Pensiones Voluntarias (art. 126-1 ET)</t>
  </si>
  <si>
    <t>http://www.consultorcontable.com/retefuente-t-independiente/</t>
  </si>
  <si>
    <t>Ingresos como empleado</t>
  </si>
  <si>
    <t>Febrero de 2017</t>
  </si>
  <si>
    <t>Año 2017</t>
  </si>
  <si>
    <t>Menos ingresos no constitutivos de renta (INCR)</t>
  </si>
  <si>
    <t>Aportes obligatorios a Fondos de Pensiones (art. 55 ET)</t>
  </si>
  <si>
    <t>Pagos salud obligatoria (art. 56 ET)</t>
  </si>
  <si>
    <t>Total ingresos no contitutivos de renta ni ganancia ocasional</t>
  </si>
  <si>
    <t>Honorarios, comisiones o servicios, prestados con hasta un trabajador o contratista</t>
  </si>
  <si>
    <t>Subtotal (A)</t>
  </si>
  <si>
    <t>Total renta exentas (incluye el 25%) y deducciones</t>
  </si>
  <si>
    <t>Límite del 40% sobre Rentas Exentas y Deducciones</t>
  </si>
  <si>
    <t>No puede exceder de 5.040 UVT</t>
  </si>
  <si>
    <t>Subtotal  (C)</t>
  </si>
  <si>
    <t>Por dependientes (Art 387 ET)- Según el oficio 036306 de 2016, tambien aplica para independientes.</t>
  </si>
  <si>
    <t>Enero de 2018</t>
  </si>
  <si>
    <t>Febrero de 2018</t>
  </si>
  <si>
    <t>Marzo de 2018</t>
  </si>
  <si>
    <t>Abril de 2018</t>
  </si>
  <si>
    <t>Mayo de 2018</t>
  </si>
  <si>
    <t>Junio de 2018</t>
  </si>
  <si>
    <t>Julio de 2018</t>
  </si>
  <si>
    <t>Agosto de 2018</t>
  </si>
  <si>
    <t>Septiembre de 2018</t>
  </si>
  <si>
    <t>Octubre de 2018</t>
  </si>
  <si>
    <t>Noviembre de 2018</t>
  </si>
  <si>
    <t>Diciembre de 2018</t>
  </si>
  <si>
    <t>Año 2018</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</si>
</sst>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_ * #,##0.0_ ;_ * \-#,##0.0_ ;_ * &quot;-&quot;??_ ;_ @_ "/>
    <numFmt numFmtId="189" formatCode="_ * #,##0_ ;_ * \-#,##0_ ;_ * &quot;-&quot;??_ ;_ @_ "/>
    <numFmt numFmtId="190" formatCode="&quot;$&quot;\ #,##0"/>
    <numFmt numFmtId="191" formatCode="0.0000"/>
    <numFmt numFmtId="192" formatCode="0.000"/>
    <numFmt numFmtId="193" formatCode="0.0"/>
    <numFmt numFmtId="194" formatCode="_ &quot;$&quot;\ * #,##0.0_ ;_ &quot;$&quot;\ * \-#,##0.0_ ;_ &quot;$&quot;\ * &quot;-&quot;??_ ;_ @_ "/>
    <numFmt numFmtId="195" formatCode="_ &quot;$&quot;\ * #,##0_ ;_ &quot;$&quot;\ * \-#,##0_ ;_ &quot;$&quot;\ * &quot;-&quot;??_ ;_ @_ "/>
    <numFmt numFmtId="196" formatCode="0.0%"/>
    <numFmt numFmtId="197" formatCode="0_ ;\-0\ "/>
    <numFmt numFmtId="198" formatCode="[$-240A]dddd\,\ dd&quot; de &quot;mmmm&quot; de &quot;yyyy"/>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_(* #,##0_);_(* \(#,##0\);_(* &quot;-&quot;??_);_(@_)"/>
    <numFmt numFmtId="204" formatCode="[$-C0A]d\-mmm\-yy;@"/>
    <numFmt numFmtId="205" formatCode="[$-80A]dddd\,\ dd&quot; de &quot;mmmm&quot; de &quot;yyyy"/>
    <numFmt numFmtId="206" formatCode="dd/mm/yy;@"/>
    <numFmt numFmtId="207" formatCode="#,##0_ ;\-#,##0\ "/>
    <numFmt numFmtId="208" formatCode="dd\-mm\-yy;@"/>
    <numFmt numFmtId="209" formatCode="0.000%"/>
    <numFmt numFmtId="210" formatCode="[$-240A]hh:mm:ss\ AM/PM"/>
  </numFmts>
  <fonts count="108">
    <font>
      <sz val="10"/>
      <name val="Arial"/>
      <family val="0"/>
    </font>
    <font>
      <sz val="8"/>
      <name val="Arial"/>
      <family val="2"/>
    </font>
    <font>
      <b/>
      <sz val="10"/>
      <name val="Arial"/>
      <family val="2"/>
    </font>
    <font>
      <sz val="11"/>
      <name val="Arial"/>
      <family val="2"/>
    </font>
    <font>
      <sz val="11"/>
      <color indexed="10"/>
      <name val="Arial"/>
      <family val="2"/>
    </font>
    <font>
      <sz val="11"/>
      <color indexed="13"/>
      <name val="Verdana"/>
      <family val="2"/>
    </font>
    <font>
      <u val="single"/>
      <sz val="10"/>
      <color indexed="12"/>
      <name val="Arial"/>
      <family val="2"/>
    </font>
    <font>
      <u val="single"/>
      <sz val="10"/>
      <color indexed="36"/>
      <name val="Arial"/>
      <family val="2"/>
    </font>
    <font>
      <b/>
      <sz val="10"/>
      <name val="Tahoma"/>
      <family val="2"/>
    </font>
    <font>
      <b/>
      <sz val="12"/>
      <name val="Arial"/>
      <family val="2"/>
    </font>
    <font>
      <b/>
      <sz val="12"/>
      <color indexed="11"/>
      <name val="Tahoma"/>
      <family val="2"/>
    </font>
    <font>
      <i/>
      <sz val="11"/>
      <name val="Arial"/>
      <family val="2"/>
    </font>
    <font>
      <b/>
      <sz val="11"/>
      <color indexed="9"/>
      <name val="Arial"/>
      <family val="2"/>
    </font>
    <font>
      <sz val="10"/>
      <color indexed="56"/>
      <name val="Arial"/>
      <family val="2"/>
    </font>
    <font>
      <sz val="9"/>
      <name val="Tahoma"/>
      <family val="2"/>
    </font>
    <font>
      <b/>
      <sz val="9"/>
      <name val="Tahoma"/>
      <family val="2"/>
    </font>
    <font>
      <sz val="10"/>
      <color indexed="8"/>
      <name val="Arial"/>
      <family val="2"/>
    </font>
    <font>
      <sz val="10"/>
      <color indexed="9"/>
      <name val="Arial"/>
      <family val="2"/>
    </font>
    <font>
      <b/>
      <sz val="14"/>
      <color indexed="11"/>
      <name val="Arial"/>
      <family val="2"/>
    </font>
    <font>
      <b/>
      <sz val="16"/>
      <color indexed="11"/>
      <name val="Arial"/>
      <family val="2"/>
    </font>
    <font>
      <b/>
      <sz val="10"/>
      <color indexed="11"/>
      <name val="Arial"/>
      <family val="2"/>
    </font>
    <font>
      <sz val="11"/>
      <color indexed="13"/>
      <name val="Arial"/>
      <family val="2"/>
    </font>
    <font>
      <sz val="10"/>
      <color indexed="12"/>
      <name val="Arial"/>
      <family val="2"/>
    </font>
    <font>
      <b/>
      <sz val="10"/>
      <color indexed="9"/>
      <name val="Arial"/>
      <family val="2"/>
    </font>
    <font>
      <b/>
      <sz val="10"/>
      <color indexed="13"/>
      <name val="Arial"/>
      <family val="2"/>
    </font>
    <font>
      <sz val="10"/>
      <color indexed="13"/>
      <name val="Arial"/>
      <family val="2"/>
    </font>
    <font>
      <b/>
      <sz val="11"/>
      <color indexed="13"/>
      <name val="Arial"/>
      <family val="2"/>
    </font>
    <font>
      <b/>
      <sz val="12"/>
      <color indexed="53"/>
      <name val="Arial"/>
      <family val="2"/>
    </font>
    <font>
      <sz val="7"/>
      <name val="Arial"/>
      <family val="2"/>
    </font>
    <font>
      <b/>
      <sz val="7"/>
      <name val="Arial"/>
      <family val="2"/>
    </font>
    <font>
      <b/>
      <sz val="8"/>
      <name val="Arial"/>
      <family val="2"/>
    </font>
    <font>
      <b/>
      <sz val="10"/>
      <color indexed="53"/>
      <name val="Arial"/>
      <family val="2"/>
    </font>
    <font>
      <b/>
      <sz val="14"/>
      <name val="Arial"/>
      <family val="2"/>
    </font>
    <font>
      <b/>
      <sz val="16"/>
      <name val="Arial"/>
      <family val="2"/>
    </font>
    <font>
      <sz val="6"/>
      <name val="Arial"/>
      <family val="2"/>
    </font>
    <font>
      <b/>
      <sz val="11"/>
      <name val="Arial"/>
      <family val="2"/>
    </font>
    <font>
      <sz val="12"/>
      <name val="Arial"/>
      <family val="2"/>
    </font>
    <font>
      <sz val="9"/>
      <name val="Arial"/>
      <family val="2"/>
    </font>
    <font>
      <sz val="24"/>
      <name val="Arial"/>
      <family val="2"/>
    </font>
    <font>
      <b/>
      <sz val="8"/>
      <name val="Tahoma"/>
      <family val="2"/>
    </font>
    <font>
      <sz val="26"/>
      <name val="Arial"/>
      <family val="2"/>
    </font>
    <font>
      <sz val="8"/>
      <name val="Tahoma"/>
      <family val="2"/>
    </font>
    <font>
      <sz val="16"/>
      <name val="Arial"/>
      <family val="2"/>
    </font>
    <font>
      <sz val="14"/>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0"/>
      <color indexed="9"/>
      <name val="Arial"/>
      <family val="2"/>
    </font>
    <font>
      <sz val="10"/>
      <color indexed="10"/>
      <name val="Arial"/>
      <family val="2"/>
    </font>
    <font>
      <b/>
      <sz val="14"/>
      <color indexed="10"/>
      <name val="Arial"/>
      <family val="2"/>
    </font>
    <font>
      <b/>
      <sz val="11"/>
      <color indexed="10"/>
      <name val="Arial"/>
      <family val="2"/>
    </font>
    <font>
      <sz val="7"/>
      <color indexed="10"/>
      <name val="Arial"/>
      <family val="2"/>
    </font>
    <font>
      <b/>
      <sz val="10"/>
      <color indexed="10"/>
      <name val="Arial"/>
      <family val="2"/>
    </font>
    <font>
      <b/>
      <sz val="7"/>
      <color indexed="10"/>
      <name val="Arial"/>
      <family val="2"/>
    </font>
    <font>
      <sz val="8"/>
      <color indexed="10"/>
      <name val="Arial"/>
      <family val="2"/>
    </font>
    <font>
      <b/>
      <sz val="8"/>
      <color indexed="10"/>
      <name val="Arial"/>
      <family val="2"/>
    </font>
    <font>
      <sz val="9"/>
      <color indexed="10"/>
      <name val="Arial"/>
      <family val="2"/>
    </font>
    <font>
      <sz val="14"/>
      <color indexed="10"/>
      <name val="Arial"/>
      <family val="2"/>
    </font>
    <font>
      <sz val="16"/>
      <color indexed="10"/>
      <name val="Arial"/>
      <family val="2"/>
    </font>
    <font>
      <b/>
      <sz val="8"/>
      <color indexed="9"/>
      <name val="Arial"/>
      <family val="2"/>
    </font>
    <font>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0"/>
      <name val="Arial"/>
      <family val="2"/>
    </font>
    <font>
      <sz val="10"/>
      <color rgb="FFFF0000"/>
      <name val="Arial"/>
      <family val="2"/>
    </font>
    <font>
      <b/>
      <sz val="14"/>
      <color rgb="FFFF0000"/>
      <name val="Arial"/>
      <family val="2"/>
    </font>
    <font>
      <sz val="10"/>
      <color theme="0"/>
      <name val="Arial"/>
      <family val="2"/>
    </font>
    <font>
      <b/>
      <sz val="11"/>
      <color rgb="FFFF0000"/>
      <name val="Arial"/>
      <family val="2"/>
    </font>
    <font>
      <sz val="7"/>
      <color rgb="FFFF0000"/>
      <name val="Arial"/>
      <family val="2"/>
    </font>
    <font>
      <b/>
      <sz val="10"/>
      <color rgb="FFFF0000"/>
      <name val="Arial"/>
      <family val="2"/>
    </font>
    <font>
      <b/>
      <sz val="7"/>
      <color rgb="FFFF0000"/>
      <name val="Arial"/>
      <family val="2"/>
    </font>
    <font>
      <sz val="8"/>
      <color rgb="FFFF0000"/>
      <name val="Arial"/>
      <family val="2"/>
    </font>
    <font>
      <b/>
      <sz val="8"/>
      <color rgb="FFFF0000"/>
      <name val="Arial"/>
      <family val="2"/>
    </font>
    <font>
      <b/>
      <sz val="11"/>
      <color theme="0"/>
      <name val="Arial"/>
      <family val="2"/>
    </font>
    <font>
      <b/>
      <sz val="10"/>
      <color theme="0"/>
      <name val="Arial"/>
      <family val="2"/>
    </font>
    <font>
      <sz val="9"/>
      <color rgb="FFFF0000"/>
      <name val="Arial"/>
      <family val="2"/>
    </font>
    <font>
      <sz val="14"/>
      <color rgb="FFFF0000"/>
      <name val="Arial"/>
      <family val="2"/>
    </font>
    <font>
      <sz val="16"/>
      <color rgb="FFFF0000"/>
      <name val="Arial"/>
      <family val="2"/>
    </font>
    <font>
      <b/>
      <sz val="8"/>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0000"/>
        <bgColor indexed="64"/>
      </patternFill>
    </fill>
    <fill>
      <patternFill patternType="solid">
        <fgColor indexed="1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color indexed="63"/>
      </left>
      <right style="medium"/>
      <top style="medium"/>
      <bottom style="medium"/>
    </border>
    <border>
      <left>
        <color indexed="63"/>
      </left>
      <right style="thin"/>
      <top style="thin"/>
      <bottom style="thin"/>
    </border>
    <border>
      <left style="medium">
        <color indexed="53"/>
      </left>
      <right>
        <color indexed="63"/>
      </right>
      <top style="medium">
        <color indexed="53"/>
      </top>
      <bottom style="medium">
        <color indexed="53"/>
      </bottom>
    </border>
    <border>
      <left>
        <color indexed="63"/>
      </left>
      <right>
        <color indexed="63"/>
      </right>
      <top style="medium">
        <color indexed="53"/>
      </top>
      <bottom style="medium">
        <color indexed="5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color indexed="53"/>
      </right>
      <top style="medium">
        <color indexed="53"/>
      </top>
      <bottom style="medium">
        <color indexed="53"/>
      </bottom>
    </border>
    <border>
      <left style="medium">
        <color indexed="53"/>
      </left>
      <right style="medium">
        <color indexed="53"/>
      </right>
      <top style="medium">
        <color indexed="53"/>
      </top>
      <bottom style="medium">
        <color indexed="53"/>
      </bottom>
    </border>
    <border>
      <left style="medium"/>
      <right>
        <color indexed="63"/>
      </right>
      <top style="medium"/>
      <bottom style="medium"/>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indexed="53"/>
      </left>
      <right>
        <color indexed="63"/>
      </right>
      <top style="medium"/>
      <bottom style="medium"/>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color indexed="63"/>
      </right>
      <top style="medium"/>
      <bottom style="medium"/>
    </border>
    <border>
      <left>
        <color indexed="63"/>
      </left>
      <right style="medium">
        <color indexed="53"/>
      </right>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4"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6" fillId="21"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82" fillId="0" borderId="8" applyNumberFormat="0" applyFill="0" applyAlignment="0" applyProtection="0"/>
    <xf numFmtId="0" fontId="91" fillId="0" borderId="9" applyNumberFormat="0" applyFill="0" applyAlignment="0" applyProtection="0"/>
  </cellStyleXfs>
  <cellXfs count="287">
    <xf numFmtId="0" fontId="0" fillId="0" borderId="0" xfId="0" applyAlignment="1">
      <alignment/>
    </xf>
    <xf numFmtId="0" fontId="2" fillId="0" borderId="0" xfId="0" applyFont="1" applyAlignment="1">
      <alignment horizontal="center"/>
    </xf>
    <xf numFmtId="0" fontId="0" fillId="0" borderId="10" xfId="0" applyBorder="1" applyAlignment="1">
      <alignment/>
    </xf>
    <xf numFmtId="0" fontId="0" fillId="0" borderId="11" xfId="0" applyBorder="1" applyAlignment="1">
      <alignment/>
    </xf>
    <xf numFmtId="193" fontId="0" fillId="0" borderId="0" xfId="0" applyNumberFormat="1" applyAlignment="1">
      <alignment/>
    </xf>
    <xf numFmtId="187" fontId="0" fillId="0" borderId="10" xfId="49" applyNumberFormat="1" applyFont="1" applyBorder="1" applyAlignment="1">
      <alignment/>
    </xf>
    <xf numFmtId="187" fontId="0" fillId="0" borderId="11" xfId="49" applyNumberFormat="1" applyFont="1" applyBorder="1" applyAlignment="1">
      <alignment/>
    </xf>
    <xf numFmtId="187" fontId="0" fillId="0" borderId="12" xfId="49" applyNumberFormat="1" applyFont="1" applyBorder="1" applyAlignment="1">
      <alignment/>
    </xf>
    <xf numFmtId="188" fontId="0" fillId="0" borderId="0" xfId="49" applyNumberFormat="1" applyFont="1" applyAlignment="1">
      <alignment/>
    </xf>
    <xf numFmtId="187" fontId="0" fillId="0" borderId="0" xfId="49" applyFont="1" applyAlignment="1">
      <alignment/>
    </xf>
    <xf numFmtId="195" fontId="0" fillId="0" borderId="0" xfId="51" applyNumberFormat="1" applyFont="1" applyAlignment="1">
      <alignment/>
    </xf>
    <xf numFmtId="187" fontId="0" fillId="0" borderId="0" xfId="0" applyNumberFormat="1" applyAlignment="1">
      <alignment/>
    </xf>
    <xf numFmtId="196" fontId="0" fillId="0" borderId="0" xfId="55" applyNumberFormat="1" applyFont="1" applyAlignment="1">
      <alignment/>
    </xf>
    <xf numFmtId="0" fontId="0" fillId="33" borderId="0" xfId="0" applyFill="1" applyAlignment="1">
      <alignment/>
    </xf>
    <xf numFmtId="0" fontId="0" fillId="0" borderId="0" xfId="0" applyFill="1" applyAlignment="1">
      <alignment horizontal="right"/>
    </xf>
    <xf numFmtId="0" fontId="5" fillId="33" borderId="13" xfId="0" applyFont="1" applyFill="1" applyBorder="1" applyAlignment="1">
      <alignment horizontal="center" vertical="top" wrapText="1"/>
    </xf>
    <xf numFmtId="0" fontId="5" fillId="33" borderId="14" xfId="0" applyFont="1" applyFill="1" applyBorder="1" applyAlignment="1">
      <alignment horizontal="center" vertical="top" wrapText="1"/>
    </xf>
    <xf numFmtId="0" fontId="8" fillId="0" borderId="0" xfId="0" applyFont="1" applyAlignment="1">
      <alignment horizontal="left"/>
    </xf>
    <xf numFmtId="189" fontId="0" fillId="33" borderId="0" xfId="49" applyNumberFormat="1" applyFont="1" applyFill="1" applyAlignment="1">
      <alignment/>
    </xf>
    <xf numFmtId="0" fontId="3" fillId="34" borderId="15" xfId="0" applyFont="1" applyFill="1" applyBorder="1" applyAlignment="1">
      <alignment horizontal="center" vertical="top" wrapText="1"/>
    </xf>
    <xf numFmtId="0" fontId="3" fillId="34" borderId="16" xfId="0" applyFont="1" applyFill="1" applyBorder="1" applyAlignment="1">
      <alignment horizontal="center" vertical="top" wrapText="1"/>
    </xf>
    <xf numFmtId="9" fontId="3" fillId="34" borderId="16" xfId="0" applyNumberFormat="1" applyFont="1" applyFill="1" applyBorder="1" applyAlignment="1">
      <alignment horizontal="center" vertical="top" wrapText="1"/>
    </xf>
    <xf numFmtId="0" fontId="3" fillId="34" borderId="17" xfId="0" applyFont="1" applyFill="1" applyBorder="1" applyAlignment="1">
      <alignment horizontal="center" vertical="top" wrapText="1"/>
    </xf>
    <xf numFmtId="0" fontId="3" fillId="34" borderId="18" xfId="0" applyFont="1" applyFill="1" applyBorder="1" applyAlignment="1">
      <alignment horizontal="center" vertical="top" wrapText="1"/>
    </xf>
    <xf numFmtId="9" fontId="3" fillId="34" borderId="18" xfId="0" applyNumberFormat="1"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4" xfId="0" applyFont="1" applyFill="1" applyBorder="1" applyAlignment="1">
      <alignment horizontal="center" vertical="top" wrapText="1"/>
    </xf>
    <xf numFmtId="9" fontId="3" fillId="34" borderId="14" xfId="0" applyNumberFormat="1" applyFont="1" applyFill="1" applyBorder="1" applyAlignment="1">
      <alignment horizontal="center" vertical="top" wrapText="1"/>
    </xf>
    <xf numFmtId="0" fontId="9" fillId="0" borderId="0" xfId="0" applyFont="1" applyFill="1" applyBorder="1" applyAlignment="1">
      <alignment horizontal="center"/>
    </xf>
    <xf numFmtId="0" fontId="0" fillId="33" borderId="0" xfId="0" applyFill="1" applyBorder="1" applyAlignment="1">
      <alignment/>
    </xf>
    <xf numFmtId="0" fontId="0" fillId="0" borderId="19" xfId="0" applyBorder="1" applyAlignment="1">
      <alignment/>
    </xf>
    <xf numFmtId="0" fontId="0" fillId="0" borderId="20" xfId="0" applyBorder="1" applyAlignment="1">
      <alignment/>
    </xf>
    <xf numFmtId="187" fontId="3" fillId="34" borderId="10" xfId="49" applyFont="1" applyFill="1" applyBorder="1" applyAlignment="1">
      <alignment horizontal="center" vertical="top" wrapText="1"/>
    </xf>
    <xf numFmtId="187" fontId="3" fillId="34" borderId="11" xfId="49" applyFont="1" applyFill="1" applyBorder="1" applyAlignment="1">
      <alignment horizontal="center" vertical="top" wrapText="1"/>
    </xf>
    <xf numFmtId="187" fontId="11" fillId="34" borderId="21" xfId="49" applyFont="1" applyFill="1" applyBorder="1" applyAlignment="1">
      <alignment horizontal="center" vertical="top" wrapText="1"/>
    </xf>
    <xf numFmtId="195" fontId="13" fillId="0" borderId="0" xfId="51" applyNumberFormat="1" applyFont="1" applyAlignment="1">
      <alignment/>
    </xf>
    <xf numFmtId="0" fontId="0" fillId="0" borderId="0" xfId="0" applyFont="1" applyAlignment="1">
      <alignment/>
    </xf>
    <xf numFmtId="10" fontId="16" fillId="35" borderId="0" xfId="55" applyNumberFormat="1" applyFont="1" applyFill="1" applyBorder="1" applyAlignment="1" applyProtection="1">
      <alignment/>
      <protection locked="0"/>
    </xf>
    <xf numFmtId="204" fontId="16" fillId="35" borderId="0" xfId="0" applyNumberFormat="1" applyFont="1" applyFill="1" applyBorder="1" applyAlignment="1" applyProtection="1">
      <alignment/>
      <protection locked="0"/>
    </xf>
    <xf numFmtId="10" fontId="92" fillId="35" borderId="0" xfId="46" applyNumberFormat="1" applyFont="1" applyFill="1" applyBorder="1" applyAlignment="1" applyProtection="1">
      <alignment/>
      <protection locked="0"/>
    </xf>
    <xf numFmtId="189" fontId="0" fillId="0" borderId="0" xfId="49" applyNumberFormat="1" applyFont="1" applyAlignment="1">
      <alignment/>
    </xf>
    <xf numFmtId="189" fontId="93" fillId="0" borderId="0" xfId="49" applyNumberFormat="1" applyFont="1" applyAlignment="1">
      <alignment/>
    </xf>
    <xf numFmtId="0" fontId="0" fillId="33" borderId="0" xfId="0" applyFont="1" applyFill="1" applyAlignment="1">
      <alignment/>
    </xf>
    <xf numFmtId="189" fontId="0" fillId="33" borderId="0" xfId="49" applyNumberFormat="1" applyFont="1" applyFill="1" applyAlignment="1">
      <alignment/>
    </xf>
    <xf numFmtId="189" fontId="93" fillId="33" borderId="0" xfId="49" applyNumberFormat="1" applyFont="1" applyFill="1" applyAlignment="1">
      <alignment/>
    </xf>
    <xf numFmtId="189" fontId="18" fillId="33" borderId="0" xfId="49" applyNumberFormat="1" applyFont="1" applyFill="1" applyAlignment="1">
      <alignment horizontal="left"/>
    </xf>
    <xf numFmtId="189" fontId="19" fillId="33" borderId="0" xfId="49" applyNumberFormat="1" applyFont="1" applyFill="1" applyAlignment="1">
      <alignment horizontal="right"/>
    </xf>
    <xf numFmtId="189" fontId="20" fillId="33" borderId="0" xfId="49" applyNumberFormat="1" applyFont="1" applyFill="1" applyAlignment="1">
      <alignment horizontal="left"/>
    </xf>
    <xf numFmtId="189" fontId="94" fillId="33" borderId="0" xfId="49" applyNumberFormat="1" applyFont="1" applyFill="1" applyAlignment="1">
      <alignment horizontal="left"/>
    </xf>
    <xf numFmtId="0" fontId="0" fillId="33" borderId="0" xfId="0" applyFont="1" applyFill="1" applyAlignment="1">
      <alignment horizontal="left"/>
    </xf>
    <xf numFmtId="0" fontId="93" fillId="33" borderId="0" xfId="0" applyFont="1" applyFill="1" applyAlignment="1">
      <alignment horizontal="left"/>
    </xf>
    <xf numFmtId="189" fontId="21" fillId="33" borderId="0" xfId="49" applyNumberFormat="1" applyFont="1" applyFill="1" applyAlignment="1">
      <alignment horizontal="right"/>
    </xf>
    <xf numFmtId="189" fontId="3" fillId="33" borderId="0" xfId="49" applyNumberFormat="1" applyFont="1" applyFill="1" applyAlignment="1">
      <alignment horizontal="center"/>
    </xf>
    <xf numFmtId="189" fontId="95" fillId="36" borderId="0" xfId="49" applyNumberFormat="1" applyFont="1" applyFill="1" applyBorder="1" applyAlignment="1" applyProtection="1">
      <alignment/>
      <protection locked="0"/>
    </xf>
    <xf numFmtId="189" fontId="23" fillId="33" borderId="22" xfId="49" applyNumberFormat="1" applyFont="1" applyFill="1" applyBorder="1" applyAlignment="1" applyProtection="1">
      <alignment horizontal="center"/>
      <protection/>
    </xf>
    <xf numFmtId="189" fontId="0" fillId="0" borderId="12" xfId="49" applyNumberFormat="1" applyFont="1" applyBorder="1" applyAlignment="1" applyProtection="1">
      <alignment horizontal="center"/>
      <protection locked="0"/>
    </xf>
    <xf numFmtId="189" fontId="24" fillId="33" borderId="23" xfId="49" applyNumberFormat="1" applyFont="1" applyFill="1" applyBorder="1" applyAlignment="1">
      <alignment horizontal="center"/>
    </xf>
    <xf numFmtId="189" fontId="25" fillId="0" borderId="0" xfId="49" applyNumberFormat="1" applyFont="1" applyFill="1" applyAlignment="1">
      <alignment/>
    </xf>
    <xf numFmtId="189" fontId="93" fillId="0" borderId="0" xfId="49" applyNumberFormat="1" applyFont="1" applyFill="1" applyAlignment="1">
      <alignment/>
    </xf>
    <xf numFmtId="189" fontId="24" fillId="33" borderId="18" xfId="49" applyNumberFormat="1" applyFont="1" applyFill="1" applyBorder="1" applyAlignment="1">
      <alignment horizontal="center"/>
    </xf>
    <xf numFmtId="14" fontId="0" fillId="0" borderId="0" xfId="0" applyNumberFormat="1" applyFont="1" applyAlignment="1">
      <alignment/>
    </xf>
    <xf numFmtId="0" fontId="26" fillId="33" borderId="24" xfId="0" applyFont="1" applyFill="1" applyBorder="1" applyAlignment="1">
      <alignment horizontal="left"/>
    </xf>
    <xf numFmtId="0" fontId="26" fillId="33" borderId="25" xfId="0" applyFont="1" applyFill="1" applyBorder="1" applyAlignment="1">
      <alignment horizontal="center"/>
    </xf>
    <xf numFmtId="0" fontId="26" fillId="0" borderId="0" xfId="0" applyFont="1" applyFill="1" applyBorder="1" applyAlignment="1">
      <alignment horizontal="left"/>
    </xf>
    <xf numFmtId="0" fontId="26" fillId="0" borderId="0" xfId="0" applyFont="1" applyFill="1" applyBorder="1" applyAlignment="1">
      <alignment horizontal="center"/>
    </xf>
    <xf numFmtId="189" fontId="26" fillId="0" borderId="0" xfId="49" applyNumberFormat="1" applyFont="1" applyFill="1" applyBorder="1" applyAlignment="1">
      <alignment horizontal="center"/>
    </xf>
    <xf numFmtId="189" fontId="96" fillId="0" borderId="0" xfId="49" applyNumberFormat="1" applyFont="1" applyFill="1" applyBorder="1" applyAlignment="1">
      <alignment horizontal="center"/>
    </xf>
    <xf numFmtId="189" fontId="0" fillId="0" borderId="0" xfId="49" applyNumberFormat="1" applyFont="1" applyFill="1" applyAlignment="1">
      <alignment/>
    </xf>
    <xf numFmtId="0" fontId="0" fillId="0" borderId="0" xfId="0" applyFont="1" applyFill="1" applyAlignment="1">
      <alignment/>
    </xf>
    <xf numFmtId="0" fontId="27" fillId="33" borderId="12" xfId="0" applyFont="1" applyFill="1" applyBorder="1" applyAlignment="1">
      <alignment horizontal="center" vertical="center"/>
    </xf>
    <xf numFmtId="0" fontId="9" fillId="0" borderId="0" xfId="0" applyFont="1" applyFill="1" applyAlignment="1">
      <alignment horizontal="center"/>
    </xf>
    <xf numFmtId="189" fontId="0" fillId="0" borderId="0" xfId="49" applyNumberFormat="1" applyFont="1" applyAlignment="1">
      <alignment horizontal="center"/>
    </xf>
    <xf numFmtId="189" fontId="0" fillId="0" borderId="18" xfId="49" applyNumberFormat="1" applyFont="1" applyBorder="1" applyAlignment="1" applyProtection="1">
      <alignment/>
      <protection locked="0"/>
    </xf>
    <xf numFmtId="189" fontId="28" fillId="0" borderId="18" xfId="49" applyNumberFormat="1" applyFont="1" applyBorder="1" applyAlignment="1">
      <alignment horizontal="center"/>
    </xf>
    <xf numFmtId="189" fontId="97" fillId="0" borderId="18" xfId="49" applyNumberFormat="1" applyFont="1" applyBorder="1" applyAlignment="1">
      <alignment horizontal="center"/>
    </xf>
    <xf numFmtId="206" fontId="0" fillId="0" borderId="18" xfId="49" applyNumberFormat="1" applyFont="1" applyBorder="1" applyAlignment="1" applyProtection="1">
      <alignment/>
      <protection locked="0"/>
    </xf>
    <xf numFmtId="189" fontId="95" fillId="0" borderId="0" xfId="49" applyNumberFormat="1" applyFont="1" applyAlignment="1">
      <alignment/>
    </xf>
    <xf numFmtId="189" fontId="2" fillId="0" borderId="0" xfId="49" applyNumberFormat="1" applyFont="1" applyAlignment="1">
      <alignment horizontal="center"/>
    </xf>
    <xf numFmtId="189" fontId="98" fillId="0" borderId="0" xfId="49" applyNumberFormat="1" applyFont="1" applyAlignment="1">
      <alignment horizontal="center"/>
    </xf>
    <xf numFmtId="0" fontId="0" fillId="0" borderId="0" xfId="0" applyFont="1" applyAlignment="1">
      <alignment horizontal="center" vertical="center"/>
    </xf>
    <xf numFmtId="189" fontId="2" fillId="37" borderId="18" xfId="49" applyNumberFormat="1" applyFont="1" applyFill="1" applyBorder="1" applyAlignment="1">
      <alignment/>
    </xf>
    <xf numFmtId="189" fontId="29" fillId="37" borderId="18" xfId="49" applyNumberFormat="1" applyFont="1" applyFill="1" applyBorder="1" applyAlignment="1">
      <alignment horizontal="center"/>
    </xf>
    <xf numFmtId="189" fontId="99" fillId="37" borderId="18" xfId="49" applyNumberFormat="1" applyFont="1" applyFill="1" applyBorder="1" applyAlignment="1">
      <alignment horizontal="center"/>
    </xf>
    <xf numFmtId="189" fontId="28" fillId="0" borderId="0" xfId="49" applyNumberFormat="1" applyFont="1" applyAlignment="1">
      <alignment horizontal="center"/>
    </xf>
    <xf numFmtId="189" fontId="97" fillId="0" borderId="0" xfId="49" applyNumberFormat="1" applyFont="1" applyAlignment="1">
      <alignment horizontal="center"/>
    </xf>
    <xf numFmtId="0" fontId="27" fillId="0" borderId="0" xfId="0" applyFont="1" applyFill="1" applyBorder="1" applyAlignment="1">
      <alignment horizontal="center" vertical="center"/>
    </xf>
    <xf numFmtId="189" fontId="100" fillId="0" borderId="26" xfId="49" applyNumberFormat="1" applyFont="1" applyBorder="1" applyAlignment="1">
      <alignment horizontal="center" vertical="center" wrapText="1"/>
    </xf>
    <xf numFmtId="189" fontId="100" fillId="0" borderId="27" xfId="49" applyNumberFormat="1" applyFont="1" applyBorder="1" applyAlignment="1">
      <alignment horizontal="center" vertical="center" wrapText="1"/>
    </xf>
    <xf numFmtId="189" fontId="100" fillId="0" borderId="28" xfId="49" applyNumberFormat="1" applyFont="1" applyBorder="1" applyAlignment="1">
      <alignment horizontal="center" vertical="center" wrapText="1"/>
    </xf>
    <xf numFmtId="189" fontId="1" fillId="0" borderId="18" xfId="49" applyNumberFormat="1" applyFont="1" applyBorder="1" applyAlignment="1">
      <alignment/>
    </xf>
    <xf numFmtId="189" fontId="100" fillId="0" borderId="18" xfId="49" applyNumberFormat="1" applyFont="1" applyBorder="1" applyAlignment="1">
      <alignment/>
    </xf>
    <xf numFmtId="0" fontId="23" fillId="33" borderId="29" xfId="0" applyFont="1" applyFill="1" applyBorder="1" applyAlignment="1">
      <alignment horizontal="left"/>
    </xf>
    <xf numFmtId="0" fontId="23" fillId="33" borderId="30" xfId="0" applyFont="1" applyFill="1" applyBorder="1" applyAlignment="1">
      <alignment horizontal="left"/>
    </xf>
    <xf numFmtId="0" fontId="23" fillId="33" borderId="23" xfId="0" applyFont="1" applyFill="1" applyBorder="1" applyAlignment="1">
      <alignment horizontal="left"/>
    </xf>
    <xf numFmtId="0" fontId="98" fillId="33" borderId="23" xfId="0" applyFont="1" applyFill="1" applyBorder="1" applyAlignment="1">
      <alignment horizontal="left"/>
    </xf>
    <xf numFmtId="189" fontId="23" fillId="33" borderId="18" xfId="49" applyNumberFormat="1" applyFont="1" applyFill="1" applyBorder="1" applyAlignment="1">
      <alignment/>
    </xf>
    <xf numFmtId="189" fontId="17" fillId="0" borderId="0" xfId="49" applyNumberFormat="1" applyFont="1" applyAlignment="1">
      <alignment/>
    </xf>
    <xf numFmtId="189" fontId="1" fillId="0" borderId="18" xfId="49" applyNumberFormat="1" applyFont="1" applyFill="1" applyBorder="1" applyAlignment="1">
      <alignment horizontal="center" vertical="center" wrapText="1"/>
    </xf>
    <xf numFmtId="189" fontId="100" fillId="0" borderId="18" xfId="49" applyNumberFormat="1" applyFont="1" applyFill="1" applyBorder="1" applyAlignment="1">
      <alignment horizontal="center" vertical="center" wrapText="1"/>
    </xf>
    <xf numFmtId="0" fontId="98" fillId="33" borderId="30" xfId="0" applyFont="1" applyFill="1" applyBorder="1" applyAlignment="1">
      <alignment horizontal="left"/>
    </xf>
    <xf numFmtId="189" fontId="23" fillId="33" borderId="23" xfId="49" applyNumberFormat="1" applyFont="1" applyFill="1" applyBorder="1" applyAlignment="1">
      <alignment/>
    </xf>
    <xf numFmtId="188" fontId="0" fillId="0" borderId="0" xfId="49" applyNumberFormat="1" applyFont="1" applyAlignment="1">
      <alignment/>
    </xf>
    <xf numFmtId="188" fontId="0" fillId="0" borderId="0" xfId="49" applyNumberFormat="1" applyFont="1" applyFill="1" applyAlignment="1">
      <alignment/>
    </xf>
    <xf numFmtId="14" fontId="93" fillId="0" borderId="0" xfId="0" applyNumberFormat="1" applyFont="1" applyAlignment="1" applyProtection="1">
      <alignment/>
      <protection hidden="1"/>
    </xf>
    <xf numFmtId="189" fontId="30" fillId="0" borderId="0" xfId="49" applyNumberFormat="1" applyFont="1" applyFill="1" applyBorder="1" applyAlignment="1">
      <alignment/>
    </xf>
    <xf numFmtId="189" fontId="101" fillId="0" borderId="0" xfId="49" applyNumberFormat="1" applyFont="1" applyFill="1" applyBorder="1" applyAlignment="1">
      <alignment/>
    </xf>
    <xf numFmtId="10" fontId="31" fillId="33" borderId="18" xfId="55" applyNumberFormat="1" applyFont="1" applyFill="1" applyBorder="1" applyAlignment="1">
      <alignment/>
    </xf>
    <xf numFmtId="14" fontId="93" fillId="0" borderId="0" xfId="0" applyNumberFormat="1" applyFont="1" applyFill="1" applyAlignment="1" applyProtection="1">
      <alignment/>
      <protection hidden="1"/>
    </xf>
    <xf numFmtId="0" fontId="102" fillId="0" borderId="0" xfId="0" applyFont="1" applyFill="1" applyBorder="1" applyAlignment="1">
      <alignment horizontal="left"/>
    </xf>
    <xf numFmtId="195" fontId="31" fillId="0" borderId="0" xfId="51" applyNumberFormat="1" applyFont="1" applyFill="1" applyBorder="1" applyAlignment="1">
      <alignment/>
    </xf>
    <xf numFmtId="10" fontId="31" fillId="0" borderId="0" xfId="55" applyNumberFormat="1" applyFont="1" applyFill="1" applyBorder="1" applyAlignment="1">
      <alignment/>
    </xf>
    <xf numFmtId="0" fontId="93" fillId="0" borderId="0" xfId="0" applyFont="1" applyAlignment="1">
      <alignment/>
    </xf>
    <xf numFmtId="0" fontId="17" fillId="0" borderId="0" xfId="0" applyFont="1" applyAlignment="1">
      <alignment/>
    </xf>
    <xf numFmtId="0" fontId="95" fillId="0" borderId="0" xfId="0" applyFont="1" applyAlignment="1">
      <alignment/>
    </xf>
    <xf numFmtId="0" fontId="0" fillId="0" borderId="0" xfId="0" applyFont="1" applyFill="1" applyAlignment="1" applyProtection="1">
      <alignment/>
      <protection/>
    </xf>
    <xf numFmtId="189" fontId="0" fillId="0" borderId="0" xfId="49" applyNumberFormat="1" applyFont="1" applyFill="1" applyAlignment="1" applyProtection="1">
      <alignment/>
      <protection/>
    </xf>
    <xf numFmtId="189" fontId="32" fillId="0" borderId="0" xfId="49" applyNumberFormat="1" applyFont="1" applyFill="1" applyAlignment="1" applyProtection="1">
      <alignment horizontal="left"/>
      <protection/>
    </xf>
    <xf numFmtId="189" fontId="33" fillId="0" borderId="0" xfId="49" applyNumberFormat="1" applyFont="1" applyFill="1" applyAlignment="1" applyProtection="1">
      <alignment horizontal="right"/>
      <protection/>
    </xf>
    <xf numFmtId="0" fontId="0" fillId="0" borderId="0" xfId="0" applyFont="1" applyFill="1" applyAlignment="1" applyProtection="1">
      <alignment horizontal="left"/>
      <protection/>
    </xf>
    <xf numFmtId="189" fontId="3" fillId="0" borderId="0" xfId="49" applyNumberFormat="1" applyFont="1" applyFill="1" applyAlignment="1" applyProtection="1">
      <alignment horizontal="right"/>
      <protection/>
    </xf>
    <xf numFmtId="189" fontId="3" fillId="0" borderId="0" xfId="49" applyNumberFormat="1" applyFont="1" applyFill="1" applyAlignment="1" applyProtection="1">
      <alignment horizontal="center"/>
      <protection/>
    </xf>
    <xf numFmtId="189" fontId="9" fillId="0" borderId="0" xfId="49" applyNumberFormat="1" applyFont="1" applyFill="1" applyAlignment="1" applyProtection="1">
      <alignment/>
      <protection/>
    </xf>
    <xf numFmtId="0" fontId="9" fillId="0" borderId="0" xfId="0" applyFont="1" applyFill="1" applyAlignment="1" applyProtection="1">
      <alignment/>
      <protection/>
    </xf>
    <xf numFmtId="189" fontId="34" fillId="0" borderId="0" xfId="49" applyNumberFormat="1" applyFont="1" applyFill="1" applyBorder="1" applyAlignment="1" applyProtection="1">
      <alignment horizontal="center" vertical="center"/>
      <protection/>
    </xf>
    <xf numFmtId="189" fontId="0" fillId="0" borderId="0" xfId="49" applyNumberFormat="1" applyFont="1" applyFill="1" applyBorder="1" applyAlignment="1" applyProtection="1">
      <alignment/>
      <protection/>
    </xf>
    <xf numFmtId="0" fontId="2" fillId="0" borderId="18" xfId="0" applyFont="1" applyFill="1" applyBorder="1" applyAlignment="1" applyProtection="1">
      <alignment horizontal="center"/>
      <protection/>
    </xf>
    <xf numFmtId="189" fontId="2" fillId="0" borderId="18" xfId="49" applyNumberFormat="1" applyFont="1" applyFill="1" applyBorder="1" applyAlignment="1" applyProtection="1">
      <alignment horizontal="center"/>
      <protection/>
    </xf>
    <xf numFmtId="189" fontId="0" fillId="0" borderId="18" xfId="49" applyNumberFormat="1" applyFont="1" applyFill="1" applyBorder="1" applyAlignment="1" applyProtection="1">
      <alignment horizontal="center"/>
      <protection/>
    </xf>
    <xf numFmtId="0" fontId="0" fillId="0" borderId="18" xfId="0" applyFont="1" applyFill="1" applyBorder="1" applyAlignment="1" applyProtection="1">
      <alignment horizontal="center"/>
      <protection/>
    </xf>
    <xf numFmtId="189" fontId="2" fillId="0" borderId="23" xfId="49" applyNumberFormat="1" applyFont="1" applyFill="1" applyBorder="1" applyAlignment="1" applyProtection="1">
      <alignment horizontal="center"/>
      <protection/>
    </xf>
    <xf numFmtId="0" fontId="0" fillId="0" borderId="0" xfId="0" applyFont="1" applyFill="1" applyAlignment="1" applyProtection="1">
      <alignment horizontal="center"/>
      <protection/>
    </xf>
    <xf numFmtId="189" fontId="2" fillId="0" borderId="18" xfId="49" applyNumberFormat="1" applyFont="1" applyFill="1" applyBorder="1" applyAlignment="1" applyProtection="1">
      <alignment horizontal="left" vertical="center"/>
      <protection/>
    </xf>
    <xf numFmtId="0" fontId="30" fillId="0" borderId="0" xfId="0" applyFont="1" applyFill="1" applyAlignment="1" applyProtection="1">
      <alignment/>
      <protection/>
    </xf>
    <xf numFmtId="0" fontId="35" fillId="0" borderId="24" xfId="0" applyFont="1" applyFill="1" applyBorder="1" applyAlignment="1" applyProtection="1">
      <alignment horizontal="left"/>
      <protection/>
    </xf>
    <xf numFmtId="0" fontId="35" fillId="0" borderId="25" xfId="0" applyFont="1" applyFill="1" applyBorder="1" applyAlignment="1" applyProtection="1">
      <alignment horizontal="center"/>
      <protection/>
    </xf>
    <xf numFmtId="0" fontId="35" fillId="0" borderId="31" xfId="0" applyFont="1" applyFill="1" applyBorder="1" applyAlignment="1" applyProtection="1">
      <alignment horizontal="center"/>
      <protection/>
    </xf>
    <xf numFmtId="189" fontId="35" fillId="0" borderId="31" xfId="49" applyNumberFormat="1" applyFont="1" applyFill="1" applyBorder="1" applyAlignment="1" applyProtection="1">
      <alignment horizontal="center"/>
      <protection/>
    </xf>
    <xf numFmtId="189" fontId="35" fillId="0" borderId="32" xfId="49" applyNumberFormat="1" applyFont="1" applyFill="1" applyBorder="1" applyAlignment="1" applyProtection="1">
      <alignment horizontal="center"/>
      <protection/>
    </xf>
    <xf numFmtId="0" fontId="35" fillId="0" borderId="0" xfId="0" applyFont="1" applyFill="1" applyBorder="1" applyAlignment="1" applyProtection="1">
      <alignment horizontal="left"/>
      <protection/>
    </xf>
    <xf numFmtId="0" fontId="35" fillId="0" borderId="0" xfId="0" applyFont="1" applyFill="1" applyBorder="1" applyAlignment="1" applyProtection="1">
      <alignment horizontal="center"/>
      <protection/>
    </xf>
    <xf numFmtId="189" fontId="35" fillId="0" borderId="0" xfId="49" applyNumberFormat="1" applyFont="1" applyFill="1" applyBorder="1" applyAlignment="1" applyProtection="1">
      <alignment horizontal="center"/>
      <protection/>
    </xf>
    <xf numFmtId="0" fontId="0" fillId="0" borderId="0" xfId="0" applyFont="1" applyFill="1" applyBorder="1" applyAlignment="1" applyProtection="1">
      <alignment horizontal="left"/>
      <protection/>
    </xf>
    <xf numFmtId="189" fontId="0" fillId="0" borderId="0" xfId="49" applyNumberFormat="1" applyFont="1" applyFill="1" applyBorder="1" applyAlignment="1" applyProtection="1">
      <alignment horizontal="center"/>
      <protection/>
    </xf>
    <xf numFmtId="208" fontId="0" fillId="0" borderId="0" xfId="49" applyNumberFormat="1" applyFont="1" applyFill="1" applyBorder="1" applyAlignment="1" applyProtection="1">
      <alignment horizontal="center"/>
      <protection/>
    </xf>
    <xf numFmtId="189" fontId="2" fillId="0" borderId="0" xfId="49" applyNumberFormat="1" applyFont="1" applyFill="1" applyBorder="1" applyAlignment="1" applyProtection="1">
      <alignment horizontal="center"/>
      <protection/>
    </xf>
    <xf numFmtId="0" fontId="2" fillId="0" borderId="0" xfId="0" applyFont="1" applyFill="1" applyAlignment="1" applyProtection="1">
      <alignment horizontal="center"/>
      <protection/>
    </xf>
    <xf numFmtId="189" fontId="2" fillId="0" borderId="0" xfId="49" applyNumberFormat="1" applyFont="1" applyFill="1" applyAlignment="1" applyProtection="1">
      <alignment horizontal="center"/>
      <protection/>
    </xf>
    <xf numFmtId="0" fontId="9" fillId="0" borderId="12" xfId="0" applyFont="1" applyFill="1" applyBorder="1" applyAlignment="1" applyProtection="1">
      <alignment horizontal="center" vertical="center"/>
      <protection/>
    </xf>
    <xf numFmtId="0" fontId="9" fillId="0" borderId="0" xfId="0" applyFont="1" applyFill="1" applyAlignment="1" applyProtection="1">
      <alignment horizontal="center"/>
      <protection/>
    </xf>
    <xf numFmtId="189" fontId="0" fillId="0" borderId="0" xfId="49" applyNumberFormat="1" applyFont="1" applyFill="1" applyAlignment="1" applyProtection="1">
      <alignment wrapText="1"/>
      <protection/>
    </xf>
    <xf numFmtId="0" fontId="0" fillId="0" borderId="18" xfId="0" applyFont="1" applyFill="1" applyBorder="1" applyAlignment="1" applyProtection="1">
      <alignment wrapText="1"/>
      <protection/>
    </xf>
    <xf numFmtId="189" fontId="0" fillId="0" borderId="18" xfId="49" applyNumberFormat="1" applyFont="1" applyFill="1" applyBorder="1" applyAlignment="1" applyProtection="1">
      <alignment/>
      <protection/>
    </xf>
    <xf numFmtId="0" fontId="0" fillId="0" borderId="0" xfId="0" applyFont="1" applyFill="1" applyAlignment="1" applyProtection="1">
      <alignment horizontal="center" vertical="center"/>
      <protection/>
    </xf>
    <xf numFmtId="0" fontId="2" fillId="0" borderId="18" xfId="0" applyFont="1" applyFill="1" applyBorder="1" applyAlignment="1" applyProtection="1">
      <alignment/>
      <protection/>
    </xf>
    <xf numFmtId="189" fontId="2" fillId="0" borderId="18" xfId="49" applyNumberFormat="1" applyFont="1" applyFill="1" applyBorder="1" applyAlignment="1" applyProtection="1">
      <alignment/>
      <protection/>
    </xf>
    <xf numFmtId="0" fontId="9" fillId="0" borderId="0" xfId="0" applyFont="1" applyFill="1" applyBorder="1" applyAlignment="1" applyProtection="1">
      <alignment horizontal="center" vertical="center"/>
      <protection/>
    </xf>
    <xf numFmtId="0" fontId="0" fillId="0" borderId="18" xfId="0" applyFont="1" applyFill="1" applyBorder="1" applyAlignment="1" applyProtection="1">
      <alignment/>
      <protection/>
    </xf>
    <xf numFmtId="0" fontId="2" fillId="0" borderId="29" xfId="0" applyFont="1" applyFill="1" applyBorder="1" applyAlignment="1" applyProtection="1">
      <alignment horizontal="left"/>
      <protection/>
    </xf>
    <xf numFmtId="0" fontId="2" fillId="0" borderId="30" xfId="0" applyFont="1" applyFill="1" applyBorder="1" applyAlignment="1" applyProtection="1">
      <alignment horizontal="left"/>
      <protection/>
    </xf>
    <xf numFmtId="188" fontId="0" fillId="0" borderId="0" xfId="49" applyNumberFormat="1" applyFont="1" applyFill="1" applyAlignment="1" applyProtection="1">
      <alignment/>
      <protection/>
    </xf>
    <xf numFmtId="195" fontId="2" fillId="0" borderId="18" xfId="51" applyNumberFormat="1" applyFont="1" applyFill="1" applyBorder="1" applyAlignment="1" applyProtection="1">
      <alignment/>
      <protection/>
    </xf>
    <xf numFmtId="10" fontId="2" fillId="0" borderId="0" xfId="55" applyNumberFormat="1" applyFont="1" applyFill="1" applyAlignment="1" applyProtection="1">
      <alignment/>
      <protection/>
    </xf>
    <xf numFmtId="0" fontId="1" fillId="0" borderId="0" xfId="0" applyFont="1" applyFill="1" applyAlignment="1" applyProtection="1">
      <alignment/>
      <protection/>
    </xf>
    <xf numFmtId="0" fontId="36" fillId="0" borderId="0" xfId="0" applyFont="1" applyFill="1" applyAlignment="1" applyProtection="1">
      <alignment/>
      <protection/>
    </xf>
    <xf numFmtId="0" fontId="103" fillId="0" borderId="0" xfId="0" applyFont="1" applyFill="1" applyBorder="1" applyAlignment="1">
      <alignment horizontal="left"/>
    </xf>
    <xf numFmtId="0" fontId="103" fillId="33" borderId="33" xfId="0" applyFont="1" applyFill="1" applyBorder="1" applyAlignment="1">
      <alignment horizontal="left" wrapText="1"/>
    </xf>
    <xf numFmtId="10" fontId="0" fillId="0" borderId="0" xfId="55" applyNumberFormat="1" applyFont="1" applyAlignment="1">
      <alignment/>
    </xf>
    <xf numFmtId="10" fontId="95" fillId="0" borderId="0" xfId="55" applyNumberFormat="1" applyFont="1" applyAlignment="1">
      <alignment/>
    </xf>
    <xf numFmtId="0" fontId="95" fillId="0" borderId="0" xfId="0" applyFont="1" applyAlignment="1">
      <alignment horizontal="center"/>
    </xf>
    <xf numFmtId="0" fontId="2" fillId="0" borderId="0" xfId="0" applyFont="1" applyFill="1" applyBorder="1" applyAlignment="1" applyProtection="1">
      <alignment wrapText="1"/>
      <protection/>
    </xf>
    <xf numFmtId="195" fontId="2" fillId="0" borderId="0" xfId="51" applyNumberFormat="1" applyFont="1" applyFill="1" applyBorder="1" applyAlignment="1" applyProtection="1">
      <alignment/>
      <protection/>
    </xf>
    <xf numFmtId="0" fontId="93" fillId="36" borderId="0" xfId="0" applyFont="1" applyFill="1" applyAlignment="1" applyProtection="1">
      <alignment/>
      <protection hidden="1"/>
    </xf>
    <xf numFmtId="0" fontId="103" fillId="0" borderId="0" xfId="0" applyFont="1" applyFill="1" applyBorder="1" applyAlignment="1">
      <alignment horizontal="left" wrapText="1"/>
    </xf>
    <xf numFmtId="195" fontId="31" fillId="33" borderId="18" xfId="51" applyNumberFormat="1" applyFont="1" applyFill="1" applyBorder="1" applyAlignment="1" applyProtection="1">
      <alignment/>
      <protection hidden="1"/>
    </xf>
    <xf numFmtId="195" fontId="103" fillId="0" borderId="0" xfId="51" applyNumberFormat="1" applyFont="1" applyFill="1" applyBorder="1" applyAlignment="1" applyProtection="1">
      <alignment/>
      <protection hidden="1"/>
    </xf>
    <xf numFmtId="0" fontId="102" fillId="0" borderId="0" xfId="0" applyFont="1" applyFill="1" applyBorder="1" applyAlignment="1" applyProtection="1">
      <alignment horizontal="left"/>
      <protection hidden="1"/>
    </xf>
    <xf numFmtId="204" fontId="16" fillId="35" borderId="0" xfId="0" applyNumberFormat="1" applyFont="1" applyFill="1" applyBorder="1" applyAlignment="1" applyProtection="1">
      <alignment/>
      <protection hidden="1"/>
    </xf>
    <xf numFmtId="189" fontId="0" fillId="0" borderId="34" xfId="49" applyNumberFormat="1" applyFont="1" applyBorder="1" applyAlignment="1">
      <alignment/>
    </xf>
    <xf numFmtId="189" fontId="0" fillId="0" borderId="35" xfId="49" applyNumberFormat="1" applyFont="1" applyBorder="1" applyAlignment="1">
      <alignment/>
    </xf>
    <xf numFmtId="189" fontId="0" fillId="0" borderId="29" xfId="49" applyNumberFormat="1" applyFont="1" applyFill="1" applyBorder="1" applyAlignment="1" applyProtection="1">
      <alignment/>
      <protection/>
    </xf>
    <xf numFmtId="189" fontId="0" fillId="0" borderId="26" xfId="49" applyNumberFormat="1" applyFont="1" applyFill="1" applyBorder="1" applyAlignment="1" applyProtection="1">
      <alignment wrapText="1"/>
      <protection/>
    </xf>
    <xf numFmtId="189" fontId="40" fillId="0" borderId="28" xfId="49" applyNumberFormat="1" applyFont="1" applyFill="1" applyBorder="1" applyAlignment="1" applyProtection="1">
      <alignment/>
      <protection/>
    </xf>
    <xf numFmtId="0" fontId="103" fillId="33" borderId="29" xfId="0" applyFont="1" applyFill="1" applyBorder="1" applyAlignment="1">
      <alignment horizontal="left"/>
    </xf>
    <xf numFmtId="0" fontId="24" fillId="33" borderId="23" xfId="0" applyFont="1" applyFill="1" applyBorder="1" applyAlignment="1">
      <alignment horizontal="left"/>
    </xf>
    <xf numFmtId="189" fontId="93" fillId="33" borderId="18" xfId="49" applyNumberFormat="1" applyFont="1" applyFill="1" applyBorder="1" applyAlignment="1">
      <alignment horizontal="center"/>
    </xf>
    <xf numFmtId="189" fontId="104" fillId="33" borderId="18" xfId="49" applyNumberFormat="1" applyFont="1" applyFill="1" applyBorder="1" applyAlignment="1">
      <alignment horizontal="center"/>
    </xf>
    <xf numFmtId="189" fontId="24" fillId="33" borderId="18" xfId="49" applyNumberFormat="1" applyFont="1" applyFill="1" applyBorder="1" applyAlignment="1">
      <alignment/>
    </xf>
    <xf numFmtId="0" fontId="2" fillId="0" borderId="0" xfId="0" applyFont="1" applyAlignment="1">
      <alignment/>
    </xf>
    <xf numFmtId="189" fontId="93" fillId="0" borderId="0" xfId="49" applyNumberFormat="1" applyFont="1" applyAlignment="1" applyProtection="1">
      <alignment/>
      <protection hidden="1"/>
    </xf>
    <xf numFmtId="14" fontId="95" fillId="36" borderId="0" xfId="0" applyNumberFormat="1" applyFont="1" applyFill="1" applyAlignment="1" applyProtection="1">
      <alignment/>
      <protection hidden="1"/>
    </xf>
    <xf numFmtId="0" fontId="95" fillId="36" borderId="0" xfId="0" applyFont="1" applyFill="1" applyAlignment="1" applyProtection="1">
      <alignment/>
      <protection hidden="1"/>
    </xf>
    <xf numFmtId="0" fontId="95" fillId="0" borderId="0" xfId="0" applyFont="1" applyAlignment="1" applyProtection="1">
      <alignment/>
      <protection hidden="1"/>
    </xf>
    <xf numFmtId="14" fontId="95" fillId="0" borderId="0" xfId="0" applyNumberFormat="1" applyFont="1" applyAlignment="1" applyProtection="1">
      <alignment/>
      <protection hidden="1"/>
    </xf>
    <xf numFmtId="189" fontId="0" fillId="0" borderId="18" xfId="49" applyNumberFormat="1" applyFont="1" applyBorder="1" applyAlignment="1" applyProtection="1">
      <alignment horizontal="center"/>
      <protection locked="0"/>
    </xf>
    <xf numFmtId="189" fontId="36" fillId="0" borderId="0" xfId="49" applyNumberFormat="1" applyFont="1" applyFill="1" applyAlignment="1" applyProtection="1">
      <alignment/>
      <protection/>
    </xf>
    <xf numFmtId="189" fontId="105" fillId="0" borderId="0" xfId="49" applyNumberFormat="1" applyFont="1" applyAlignment="1">
      <alignment/>
    </xf>
    <xf numFmtId="0" fontId="105" fillId="0" borderId="0" xfId="0" applyFont="1" applyAlignment="1">
      <alignment/>
    </xf>
    <xf numFmtId="204" fontId="43" fillId="35" borderId="0" xfId="0" applyNumberFormat="1" applyFont="1" applyFill="1" applyBorder="1" applyAlignment="1" applyProtection="1">
      <alignment/>
      <protection locked="0"/>
    </xf>
    <xf numFmtId="189" fontId="42" fillId="0" borderId="0" xfId="49" applyNumberFormat="1" applyFont="1" applyAlignment="1" applyProtection="1">
      <alignment/>
      <protection hidden="1"/>
    </xf>
    <xf numFmtId="189" fontId="106" fillId="0" borderId="0" xfId="49" applyNumberFormat="1" applyFont="1" applyAlignment="1" applyProtection="1">
      <alignment/>
      <protection hidden="1"/>
    </xf>
    <xf numFmtId="0" fontId="96" fillId="0" borderId="0" xfId="0" applyFont="1" applyAlignment="1">
      <alignment horizontal="left"/>
    </xf>
    <xf numFmtId="0" fontId="96" fillId="0" borderId="0" xfId="0" applyFont="1" applyAlignment="1">
      <alignment/>
    </xf>
    <xf numFmtId="0" fontId="12" fillId="33" borderId="29" xfId="0" applyFont="1" applyFill="1" applyBorder="1" applyAlignment="1">
      <alignment horizontal="left"/>
    </xf>
    <xf numFmtId="0" fontId="12" fillId="33" borderId="30" xfId="0" applyFont="1" applyFill="1" applyBorder="1" applyAlignment="1">
      <alignment horizontal="left"/>
    </xf>
    <xf numFmtId="0" fontId="12" fillId="33" borderId="23" xfId="0" applyFont="1" applyFill="1" applyBorder="1" applyAlignment="1">
      <alignment horizontal="left"/>
    </xf>
    <xf numFmtId="0" fontId="96" fillId="33" borderId="23" xfId="0" applyFont="1" applyFill="1" applyBorder="1" applyAlignment="1">
      <alignment horizontal="left"/>
    </xf>
    <xf numFmtId="189" fontId="12" fillId="33" borderId="18" xfId="49" applyNumberFormat="1" applyFont="1" applyFill="1" applyBorder="1" applyAlignment="1" applyProtection="1">
      <alignment/>
      <protection hidden="1"/>
    </xf>
    <xf numFmtId="0" fontId="102" fillId="33" borderId="33" xfId="0" applyFont="1" applyFill="1" applyBorder="1" applyAlignment="1">
      <alignment horizontal="left" wrapText="1"/>
    </xf>
    <xf numFmtId="189" fontId="23" fillId="33" borderId="23" xfId="49" applyNumberFormat="1" applyFont="1" applyFill="1" applyBorder="1" applyAlignment="1" applyProtection="1">
      <alignment horizontal="left" vertical="center"/>
      <protection locked="0"/>
    </xf>
    <xf numFmtId="0" fontId="2" fillId="0" borderId="0"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3" fillId="0" borderId="37" xfId="0" applyFont="1" applyBorder="1" applyAlignment="1" applyProtection="1">
      <alignment horizontal="center"/>
      <protection locked="0"/>
    </xf>
    <xf numFmtId="0" fontId="0" fillId="38" borderId="38" xfId="0" applyFont="1" applyFill="1" applyBorder="1" applyAlignment="1" applyProtection="1">
      <alignment horizontal="center"/>
      <protection locked="0"/>
    </xf>
    <xf numFmtId="0" fontId="107" fillId="0" borderId="0" xfId="0" applyFont="1" applyAlignment="1" applyProtection="1">
      <alignment/>
      <protection hidden="1"/>
    </xf>
    <xf numFmtId="0" fontId="102" fillId="33" borderId="12" xfId="0" applyFont="1" applyFill="1" applyBorder="1" applyAlignment="1">
      <alignment horizontal="center"/>
    </xf>
    <xf numFmtId="189" fontId="102" fillId="33" borderId="12" xfId="49" applyNumberFormat="1" applyFont="1" applyFill="1" applyBorder="1" applyAlignment="1">
      <alignment horizontal="center"/>
    </xf>
    <xf numFmtId="189" fontId="102" fillId="33" borderId="39" xfId="49" applyNumberFormat="1" applyFont="1" applyFill="1" applyBorder="1" applyAlignment="1">
      <alignment horizontal="center"/>
    </xf>
    <xf numFmtId="189" fontId="95" fillId="33" borderId="18" xfId="49" applyNumberFormat="1" applyFont="1" applyFill="1" applyBorder="1" applyAlignment="1">
      <alignment horizontal="center"/>
    </xf>
    <xf numFmtId="0" fontId="0" fillId="39" borderId="18" xfId="0" applyFont="1" applyFill="1" applyBorder="1" applyAlignment="1">
      <alignment/>
    </xf>
    <xf numFmtId="0" fontId="0" fillId="39" borderId="18" xfId="0" applyFont="1" applyFill="1" applyBorder="1" applyAlignment="1">
      <alignment wrapText="1"/>
    </xf>
    <xf numFmtId="0" fontId="2" fillId="39" borderId="18" xfId="0" applyFont="1" applyFill="1" applyBorder="1" applyAlignment="1">
      <alignment horizontal="left"/>
    </xf>
    <xf numFmtId="0" fontId="2" fillId="39" borderId="18" xfId="0" applyFont="1" applyFill="1" applyBorder="1" applyAlignment="1">
      <alignment/>
    </xf>
    <xf numFmtId="189" fontId="0" fillId="39" borderId="18" xfId="49" applyNumberFormat="1" applyFont="1" applyFill="1" applyBorder="1" applyAlignment="1">
      <alignment/>
    </xf>
    <xf numFmtId="189" fontId="2" fillId="39" borderId="18" xfId="49" applyNumberFormat="1" applyFont="1" applyFill="1" applyBorder="1" applyAlignment="1">
      <alignment/>
    </xf>
    <xf numFmtId="189" fontId="0" fillId="39" borderId="29" xfId="49" applyNumberFormat="1" applyFont="1" applyFill="1" applyBorder="1" applyAlignment="1">
      <alignment/>
    </xf>
    <xf numFmtId="189" fontId="2" fillId="39" borderId="29" xfId="49" applyNumberFormat="1" applyFont="1" applyFill="1" applyBorder="1" applyAlignment="1">
      <alignment/>
    </xf>
    <xf numFmtId="189" fontId="2" fillId="0" borderId="0" xfId="49" applyNumberFormat="1" applyFont="1" applyAlignment="1">
      <alignment horizontal="center" wrapText="1"/>
    </xf>
    <xf numFmtId="0" fontId="9" fillId="0" borderId="0" xfId="0" applyFont="1" applyFill="1" applyAlignment="1" applyProtection="1">
      <alignment horizontal="left"/>
      <protection/>
    </xf>
    <xf numFmtId="0" fontId="9" fillId="0" borderId="18" xfId="0" applyFont="1" applyFill="1" applyBorder="1" applyAlignment="1" applyProtection="1">
      <alignment/>
      <protection/>
    </xf>
    <xf numFmtId="0" fontId="9" fillId="0" borderId="18" xfId="0" applyFont="1" applyFill="1" applyBorder="1" applyAlignment="1" applyProtection="1">
      <alignment wrapText="1"/>
      <protection/>
    </xf>
    <xf numFmtId="189" fontId="2" fillId="0" borderId="0" xfId="49" applyNumberFormat="1" applyFont="1" applyFill="1" applyAlignment="1" applyProtection="1">
      <alignment horizontal="center" wrapText="1"/>
      <protection/>
    </xf>
    <xf numFmtId="0" fontId="6" fillId="0" borderId="0" xfId="46" applyAlignment="1" applyProtection="1">
      <alignment/>
      <protection/>
    </xf>
    <xf numFmtId="189" fontId="2" fillId="37" borderId="0" xfId="49" applyNumberFormat="1" applyFont="1" applyFill="1" applyBorder="1" applyAlignment="1">
      <alignment/>
    </xf>
    <xf numFmtId="189" fontId="1" fillId="0" borderId="0" xfId="49" applyNumberFormat="1" applyFont="1" applyBorder="1" applyAlignment="1">
      <alignment/>
    </xf>
    <xf numFmtId="189" fontId="100" fillId="0" borderId="0" xfId="49" applyNumberFormat="1" applyFont="1" applyBorder="1" applyAlignment="1">
      <alignment/>
    </xf>
    <xf numFmtId="189" fontId="100" fillId="0" borderId="26" xfId="49" applyNumberFormat="1" applyFont="1" applyBorder="1" applyAlignment="1">
      <alignment vertical="center" wrapText="1"/>
    </xf>
    <xf numFmtId="189" fontId="100" fillId="0" borderId="28" xfId="49" applyNumberFormat="1" applyFont="1" applyBorder="1" applyAlignment="1">
      <alignment vertical="center" wrapText="1"/>
    </xf>
    <xf numFmtId="189" fontId="0" fillId="0" borderId="0" xfId="49" applyNumberFormat="1" applyFont="1" applyAlignment="1" applyProtection="1">
      <alignment/>
      <protection hidden="1"/>
    </xf>
    <xf numFmtId="189" fontId="1" fillId="0" borderId="0" xfId="49" applyNumberFormat="1" applyFont="1" applyAlignment="1" applyProtection="1">
      <alignment/>
      <protection hidden="1"/>
    </xf>
    <xf numFmtId="0" fontId="2" fillId="0" borderId="0" xfId="0" applyFont="1" applyFill="1" applyAlignment="1" applyProtection="1">
      <alignment/>
      <protection/>
    </xf>
    <xf numFmtId="189" fontId="2" fillId="0" borderId="0" xfId="49" applyNumberFormat="1" applyFont="1" applyFill="1" applyAlignment="1" applyProtection="1">
      <alignment/>
      <protection/>
    </xf>
    <xf numFmtId="206" fontId="0" fillId="0" borderId="23" xfId="49" applyNumberFormat="1" applyFont="1" applyBorder="1" applyAlignment="1" applyProtection="1">
      <alignment/>
      <protection locked="0"/>
    </xf>
    <xf numFmtId="0" fontId="0" fillId="39" borderId="40" xfId="0" applyFont="1" applyFill="1" applyBorder="1" applyAlignment="1">
      <alignment/>
    </xf>
    <xf numFmtId="189" fontId="0" fillId="0" borderId="40" xfId="49" applyNumberFormat="1" applyFont="1" applyBorder="1" applyAlignment="1" applyProtection="1">
      <alignment/>
      <protection locked="0"/>
    </xf>
    <xf numFmtId="189" fontId="28" fillId="0" borderId="40" xfId="49" applyNumberFormat="1" applyFont="1" applyBorder="1" applyAlignment="1">
      <alignment horizontal="center"/>
    </xf>
    <xf numFmtId="189" fontId="97" fillId="0" borderId="40" xfId="49" applyNumberFormat="1" applyFont="1" applyBorder="1" applyAlignment="1">
      <alignment horizontal="center"/>
    </xf>
    <xf numFmtId="189" fontId="0" fillId="39" borderId="40" xfId="49" applyNumberFormat="1" applyFont="1" applyFill="1" applyBorder="1" applyAlignment="1">
      <alignment/>
    </xf>
    <xf numFmtId="0" fontId="2" fillId="0" borderId="40" xfId="49" applyNumberFormat="1" applyFont="1" applyFill="1" applyBorder="1" applyAlignment="1" applyProtection="1">
      <alignment horizontal="right"/>
      <protection locked="0"/>
    </xf>
    <xf numFmtId="189" fontId="26" fillId="0" borderId="40" xfId="49" applyNumberFormat="1" applyFont="1" applyFill="1" applyBorder="1" applyAlignment="1">
      <alignment horizontal="center"/>
    </xf>
    <xf numFmtId="189" fontId="96" fillId="0" borderId="40" xfId="49" applyNumberFormat="1" applyFont="1" applyFill="1" applyBorder="1" applyAlignment="1">
      <alignment horizontal="center"/>
    </xf>
    <xf numFmtId="0" fontId="0" fillId="39" borderId="26" xfId="0" applyFont="1" applyFill="1" applyBorder="1" applyAlignment="1">
      <alignment horizontal="left" wrapText="1"/>
    </xf>
    <xf numFmtId="0" fontId="0" fillId="39" borderId="28" xfId="0" applyFont="1" applyFill="1" applyBorder="1" applyAlignment="1">
      <alignment horizontal="left" wrapText="1"/>
    </xf>
    <xf numFmtId="189" fontId="1" fillId="0" borderId="26" xfId="49" applyNumberFormat="1" applyFont="1" applyBorder="1" applyAlignment="1">
      <alignment horizontal="center" vertical="center" wrapText="1"/>
    </xf>
    <xf numFmtId="189" fontId="1" fillId="0" borderId="28" xfId="49" applyNumberFormat="1" applyFont="1" applyBorder="1" applyAlignment="1">
      <alignment horizontal="center" vertical="center" wrapText="1"/>
    </xf>
    <xf numFmtId="189" fontId="0" fillId="0" borderId="26" xfId="49" applyNumberFormat="1" applyFont="1" applyFill="1" applyBorder="1" applyAlignment="1" applyProtection="1">
      <alignment horizontal="center"/>
      <protection locked="0"/>
    </xf>
    <xf numFmtId="189" fontId="0" fillId="0" borderId="28" xfId="49" applyNumberFormat="1" applyFont="1" applyFill="1" applyBorder="1" applyAlignment="1" applyProtection="1">
      <alignment horizontal="center"/>
      <protection locked="0"/>
    </xf>
    <xf numFmtId="189" fontId="0" fillId="39" borderId="26" xfId="49" applyNumberFormat="1" applyFont="1" applyFill="1" applyBorder="1" applyAlignment="1">
      <alignment horizontal="center"/>
    </xf>
    <xf numFmtId="189" fontId="0" fillId="39" borderId="28" xfId="49" applyNumberFormat="1" applyFont="1" applyFill="1" applyBorder="1" applyAlignment="1">
      <alignment horizontal="center"/>
    </xf>
    <xf numFmtId="189" fontId="22" fillId="0" borderId="0" xfId="49" applyNumberFormat="1" applyFont="1" applyAlignment="1" applyProtection="1">
      <alignment horizontal="center" vertical="center" wrapText="1"/>
      <protection hidden="1"/>
    </xf>
    <xf numFmtId="189" fontId="1" fillId="0" borderId="27" xfId="49" applyNumberFormat="1" applyFont="1" applyBorder="1" applyAlignment="1">
      <alignment horizontal="center" vertical="center" wrapText="1"/>
    </xf>
    <xf numFmtId="189" fontId="0" fillId="39" borderId="26" xfId="49" applyNumberFormat="1" applyFont="1" applyFill="1" applyBorder="1" applyAlignment="1" applyProtection="1">
      <alignment horizontal="center" vertical="center"/>
      <protection hidden="1"/>
    </xf>
    <xf numFmtId="189" fontId="0" fillId="39" borderId="27" xfId="49" applyNumberFormat="1" applyFont="1" applyFill="1" applyBorder="1" applyAlignment="1" applyProtection="1">
      <alignment horizontal="center" vertical="center"/>
      <protection hidden="1"/>
    </xf>
    <xf numFmtId="189" fontId="102" fillId="40" borderId="41" xfId="49" applyNumberFormat="1" applyFont="1" applyFill="1" applyBorder="1" applyAlignment="1">
      <alignment horizontal="center"/>
    </xf>
    <xf numFmtId="189" fontId="102" fillId="40" borderId="42" xfId="49" applyNumberFormat="1" applyFont="1" applyFill="1" applyBorder="1" applyAlignment="1">
      <alignment horizontal="center"/>
    </xf>
    <xf numFmtId="189" fontId="102" fillId="33" borderId="33" xfId="49" applyNumberFormat="1" applyFont="1" applyFill="1" applyBorder="1" applyAlignment="1">
      <alignment horizontal="center"/>
    </xf>
    <xf numFmtId="189" fontId="102" fillId="33" borderId="22" xfId="49" applyNumberFormat="1" applyFont="1" applyFill="1" applyBorder="1" applyAlignment="1">
      <alignment horizontal="center"/>
    </xf>
    <xf numFmtId="207" fontId="37" fillId="0" borderId="43" xfId="49" applyNumberFormat="1" applyFont="1" applyBorder="1" applyAlignment="1">
      <alignment horizontal="center" wrapText="1"/>
    </xf>
    <xf numFmtId="207" fontId="37" fillId="0" borderId="44" xfId="49" applyNumberFormat="1" applyFont="1" applyBorder="1" applyAlignment="1">
      <alignment horizontal="center" wrapText="1"/>
    </xf>
    <xf numFmtId="1" fontId="38" fillId="0" borderId="45" xfId="49" applyNumberFormat="1" applyFont="1" applyBorder="1" applyAlignment="1" applyProtection="1">
      <alignment horizontal="center" vertical="justify"/>
      <protection locked="0"/>
    </xf>
    <xf numFmtId="1" fontId="0" fillId="0" borderId="46" xfId="0" applyNumberFormat="1" applyFont="1" applyBorder="1" applyAlignment="1">
      <alignment/>
    </xf>
    <xf numFmtId="189" fontId="0" fillId="0" borderId="26" xfId="49" applyNumberFormat="1" applyFont="1" applyFill="1" applyBorder="1" applyAlignment="1" applyProtection="1">
      <alignment horizontal="center" vertical="center"/>
      <protection/>
    </xf>
    <xf numFmtId="189" fontId="0" fillId="0" borderId="27" xfId="49" applyNumberFormat="1" applyFont="1" applyFill="1" applyBorder="1" applyAlignment="1" applyProtection="1">
      <alignment horizontal="center" vertical="center"/>
      <protection/>
    </xf>
    <xf numFmtId="0" fontId="10" fillId="33" borderId="0" xfId="0" applyFont="1" applyFill="1" applyBorder="1" applyAlignment="1">
      <alignment horizontal="center"/>
    </xf>
    <xf numFmtId="0" fontId="5" fillId="41" borderId="47" xfId="0" applyFont="1" applyFill="1" applyBorder="1" applyAlignment="1">
      <alignment horizontal="center" vertical="center" wrapText="1"/>
    </xf>
    <xf numFmtId="0" fontId="5" fillId="41" borderId="48" xfId="0" applyFont="1" applyFill="1" applyBorder="1" applyAlignment="1">
      <alignment horizontal="center" vertical="center" wrapText="1"/>
    </xf>
    <xf numFmtId="0" fontId="5" fillId="41" borderId="49" xfId="0" applyFont="1" applyFill="1" applyBorder="1" applyAlignment="1">
      <alignment horizontal="center" vertical="center" wrapText="1"/>
    </xf>
    <xf numFmtId="0" fontId="5" fillId="41"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12" fillId="41" borderId="33" xfId="0" applyFont="1" applyFill="1" applyBorder="1" applyAlignment="1">
      <alignment horizontal="center"/>
    </xf>
    <xf numFmtId="0" fontId="12" fillId="41" borderId="41" xfId="0" applyFont="1" applyFill="1" applyBorder="1" applyAlignment="1">
      <alignment horizontal="center"/>
    </xf>
    <xf numFmtId="0" fontId="12" fillId="41" borderId="22" xfId="0" applyFont="1" applyFill="1" applyBorder="1" applyAlignment="1">
      <alignment horizontal="center"/>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5" xfId="0" applyFont="1" applyFill="1" applyBorder="1" applyAlignment="1">
      <alignment horizontal="center" vertical="top" wrapText="1"/>
    </xf>
    <xf numFmtId="0" fontId="5" fillId="33" borderId="56" xfId="0" applyFont="1" applyFill="1" applyBorder="1" applyAlignment="1">
      <alignment horizontal="center" vertical="top" wrapText="1"/>
    </xf>
    <xf numFmtId="0" fontId="93" fillId="0" borderId="0" xfId="0" applyFont="1" applyAlignment="1" applyProtection="1">
      <alignment/>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PRINT1!A1" /><Relationship Id="rId3" Type="http://schemas.openxmlformats.org/officeDocument/2006/relationships/hyperlink" Target="#PRINT1!A1"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PROC1!A1" /><Relationship Id="rId3" Type="http://schemas.openxmlformats.org/officeDocument/2006/relationships/hyperlink" Target="#PROC1!A1"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PROC1!A1" /><Relationship Id="rId3" Type="http://schemas.openxmlformats.org/officeDocument/2006/relationships/hyperlink" Target="#PROC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400050</xdr:colOff>
      <xdr:row>1</xdr:row>
      <xdr:rowOff>85725</xdr:rowOff>
    </xdr:from>
    <xdr:to>
      <xdr:col>3</xdr:col>
      <xdr:colOff>1066800</xdr:colOff>
      <xdr:row>4</xdr:row>
      <xdr:rowOff>142875</xdr:rowOff>
    </xdr:to>
    <xdr:pic>
      <xdr:nvPicPr>
        <xdr:cNvPr id="1" name="24 Imagen">
          <a:hlinkClick r:id="rId3"/>
        </xdr:cNvPr>
        <xdr:cNvPicPr preferRelativeResize="1">
          <a:picLocks noChangeAspect="1"/>
        </xdr:cNvPicPr>
      </xdr:nvPicPr>
      <xdr:blipFill>
        <a:blip r:embed="rId1"/>
        <a:stretch>
          <a:fillRect/>
        </a:stretch>
      </xdr:blipFill>
      <xdr:spPr>
        <a:xfrm>
          <a:off x="876300" y="152400"/>
          <a:ext cx="666750" cy="581025"/>
        </a:xfrm>
        <a:prstGeom prst="rect">
          <a:avLst/>
        </a:prstGeom>
        <a:noFill/>
        <a:ln w="9525" cmpd="sng">
          <a:noFill/>
        </a:ln>
      </xdr:spPr>
    </xdr:pic>
    <xdr:clientData/>
  </xdr:twoCellAnchor>
  <xdr:twoCellAnchor>
    <xdr:from>
      <xdr:col>2</xdr:col>
      <xdr:colOff>104775</xdr:colOff>
      <xdr:row>69</xdr:row>
      <xdr:rowOff>0</xdr:rowOff>
    </xdr:from>
    <xdr:to>
      <xdr:col>3</xdr:col>
      <xdr:colOff>2714625</xdr:colOff>
      <xdr:row>73</xdr:row>
      <xdr:rowOff>190500</xdr:rowOff>
    </xdr:to>
    <xdr:sp>
      <xdr:nvSpPr>
        <xdr:cNvPr id="2" name="Text Box 16"/>
        <xdr:cNvSpPr txBox="1">
          <a:spLocks noChangeArrowheads="1"/>
        </xdr:cNvSpPr>
      </xdr:nvSpPr>
      <xdr:spPr>
        <a:xfrm>
          <a:off x="476250" y="12830175"/>
          <a:ext cx="2714625" cy="971550"/>
        </a:xfrm>
        <a:prstGeom prst="rect">
          <a:avLst/>
        </a:prstGeom>
        <a:solidFill>
          <a:srgbClr val="000000"/>
        </a:solidFill>
        <a:ln w="9525" cmpd="sng">
          <a:noFill/>
        </a:ln>
      </xdr:spPr>
      <xdr:txBody>
        <a:bodyPr vertOverflow="clip" wrap="square" lIns="27432" tIns="22860" rIns="0" bIns="0"/>
        <a:p>
          <a:pPr algn="l">
            <a:defRPr/>
          </a:pPr>
          <a:r>
            <a:rPr lang="en-US" cap="none" sz="1200" b="0" i="0" u="none" baseline="0">
              <a:solidFill>
                <a:srgbClr val="FFFFFF"/>
              </a:solidFill>
              <a:latin typeface="Arial"/>
              <a:ea typeface="Arial"/>
              <a:cs typeface="Arial"/>
            </a:rPr>
            <a:t>Elaboró:
</a:t>
          </a:r>
          <a:r>
            <a:rPr lang="en-US" cap="none" sz="1200" b="0" i="0" u="none" baseline="0">
              <a:solidFill>
                <a:srgbClr val="FFFFFF"/>
              </a:solidFill>
              <a:latin typeface="Arial"/>
              <a:ea typeface="Arial"/>
              <a:cs typeface="Arial"/>
            </a:rPr>
            <a:t>William Dussan Salazar
</a:t>
          </a:r>
          <a:r>
            <a:rPr lang="en-US" cap="none" sz="1200" b="0" i="0" u="none" baseline="0">
              <a:solidFill>
                <a:srgbClr val="FFFFFF"/>
              </a:solidFill>
              <a:latin typeface="Arial"/>
              <a:ea typeface="Arial"/>
              <a:cs typeface="Arial"/>
            </a:rPr>
            <a:t>consultorcontable1@gmail.com
</a:t>
          </a:r>
          <a:r>
            <a:rPr lang="en-US" cap="none" sz="1200" b="0" i="0" u="none" baseline="0">
              <a:solidFill>
                <a:srgbClr val="FFFFFF"/>
              </a:solidFill>
              <a:latin typeface="Arial"/>
              <a:ea typeface="Arial"/>
              <a:cs typeface="Arial"/>
            </a:rPr>
            <a:t>Leonardo Varón García
</a:t>
          </a:r>
          <a:r>
            <a:rPr lang="en-US" cap="none" sz="1200" b="0" i="0" u="none" baseline="0">
              <a:solidFill>
                <a:srgbClr val="FFFFFF"/>
              </a:solidFill>
              <a:latin typeface="Arial"/>
              <a:ea typeface="Arial"/>
              <a:cs typeface="Arial"/>
            </a:rPr>
            <a:t>       leovarong@yahoo.com</a:t>
          </a:r>
        </a:p>
      </xdr:txBody>
    </xdr:sp>
    <xdr:clientData/>
  </xdr:twoCellAnchor>
  <xdr:twoCellAnchor>
    <xdr:from>
      <xdr:col>3</xdr:col>
      <xdr:colOff>1209675</xdr:colOff>
      <xdr:row>2</xdr:row>
      <xdr:rowOff>85725</xdr:rowOff>
    </xdr:from>
    <xdr:to>
      <xdr:col>10</xdr:col>
      <xdr:colOff>152400</xdr:colOff>
      <xdr:row>6</xdr:row>
      <xdr:rowOff>152400</xdr:rowOff>
    </xdr:to>
    <xdr:sp>
      <xdr:nvSpPr>
        <xdr:cNvPr id="3" name="1 CuadroTexto"/>
        <xdr:cNvSpPr txBox="1">
          <a:spLocks noChangeArrowheads="1"/>
        </xdr:cNvSpPr>
      </xdr:nvSpPr>
      <xdr:spPr>
        <a:xfrm>
          <a:off x="1685925" y="257175"/>
          <a:ext cx="5619750" cy="866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Actualizado Ley 1819 de 2016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Personas naturales que presten servicios,</a:t>
          </a:r>
          <a:r>
            <a:rPr lang="en-US" cap="none" sz="1100" b="1" i="0" u="none" baseline="0">
              <a:solidFill>
                <a:srgbClr val="000000"/>
              </a:solidFill>
              <a:latin typeface="Calibri"/>
              <a:ea typeface="Calibri"/>
              <a:cs typeface="Calibri"/>
            </a:rPr>
            <a:t> honorarios, comisiones; y que no tengan a cargo más de un empleado o contratista, relacionados con la actividad.</a:t>
          </a:r>
        </a:p>
      </xdr:txBody>
    </xdr:sp>
    <xdr:clientData/>
  </xdr:twoCellAnchor>
  <xdr:twoCellAnchor>
    <xdr:from>
      <xdr:col>10</xdr:col>
      <xdr:colOff>600075</xdr:colOff>
      <xdr:row>2</xdr:row>
      <xdr:rowOff>104775</xdr:rowOff>
    </xdr:from>
    <xdr:to>
      <xdr:col>13</xdr:col>
      <xdr:colOff>19050</xdr:colOff>
      <xdr:row>6</xdr:row>
      <xdr:rowOff>142875</xdr:rowOff>
    </xdr:to>
    <xdr:sp>
      <xdr:nvSpPr>
        <xdr:cNvPr id="4" name="2 CuadroTexto"/>
        <xdr:cNvSpPr txBox="1">
          <a:spLocks noChangeArrowheads="1"/>
        </xdr:cNvSpPr>
      </xdr:nvSpPr>
      <xdr:spPr>
        <a:xfrm>
          <a:off x="7753350" y="276225"/>
          <a:ext cx="1762125" cy="838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Nota: Retención aplicable únicamente por el periodo gravable  2018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47625</xdr:rowOff>
    </xdr:from>
    <xdr:to>
      <xdr:col>3</xdr:col>
      <xdr:colOff>428625</xdr:colOff>
      <xdr:row>5</xdr:row>
      <xdr:rowOff>0</xdr:rowOff>
    </xdr:to>
    <xdr:pic>
      <xdr:nvPicPr>
        <xdr:cNvPr id="1" name="3 Imagen">
          <a:hlinkClick r:id="rId3"/>
        </xdr:cNvPr>
        <xdr:cNvPicPr preferRelativeResize="1">
          <a:picLocks noChangeAspect="1"/>
        </xdr:cNvPicPr>
      </xdr:nvPicPr>
      <xdr:blipFill>
        <a:blip r:embed="rId1"/>
        <a:stretch>
          <a:fillRect/>
        </a:stretch>
      </xdr:blipFill>
      <xdr:spPr>
        <a:xfrm>
          <a:off x="228600" y="114300"/>
          <a:ext cx="676275" cy="581025"/>
        </a:xfrm>
        <a:prstGeom prst="rect">
          <a:avLst/>
        </a:prstGeom>
        <a:noFill/>
        <a:ln w="9525" cmpd="sng">
          <a:noFill/>
        </a:ln>
      </xdr:spPr>
    </xdr:pic>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xdr:col>
      <xdr:colOff>685800</xdr:colOff>
      <xdr:row>4</xdr:row>
      <xdr:rowOff>19050</xdr:rowOff>
    </xdr:to>
    <xdr:pic>
      <xdr:nvPicPr>
        <xdr:cNvPr id="1" name="2 Imagen">
          <a:hlinkClick r:id="rId3"/>
        </xdr:cNvPr>
        <xdr:cNvPicPr preferRelativeResize="1">
          <a:picLocks noChangeAspect="1"/>
        </xdr:cNvPicPr>
      </xdr:nvPicPr>
      <xdr:blipFill>
        <a:blip r:embed="rId1"/>
        <a:stretch>
          <a:fillRect/>
        </a:stretch>
      </xdr:blipFill>
      <xdr:spPr>
        <a:xfrm>
          <a:off x="66675" y="66675"/>
          <a:ext cx="6762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sultorcontable.com/" TargetMode="External" /><Relationship Id="rId2" Type="http://schemas.openxmlformats.org/officeDocument/2006/relationships/hyperlink" Target="http://www.consultorcontable.com/retefuente-t-independiente/"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2:N264"/>
  <sheetViews>
    <sheetView showGridLines="0" tabSelected="1" defaultGridColor="0" zoomScalePageLayoutView="0" colorId="23" workbookViewId="0" topLeftCell="A1">
      <pane ySplit="8" topLeftCell="A9" activePane="bottomLeft" state="frozen"/>
      <selection pane="topLeft" activeCell="A1" sqref="A1"/>
      <selection pane="bottomLeft" activeCell="M67" sqref="L66:M67"/>
    </sheetView>
  </sheetViews>
  <sheetFormatPr defaultColWidth="0" defaultRowHeight="12.75" zeroHeight="1" outlineLevelCol="1"/>
  <cols>
    <col min="1" max="1" width="1.57421875" style="36" customWidth="1"/>
    <col min="2" max="2" width="4.00390625" style="36" customWidth="1"/>
    <col min="3" max="3" width="1.57421875" style="36" customWidth="1"/>
    <col min="4" max="4" width="48.28125" style="36" customWidth="1"/>
    <col min="5" max="5" width="18.140625" style="40" customWidth="1"/>
    <col min="6" max="6" width="25.8515625" style="40" hidden="1" customWidth="1" outlineLevel="1"/>
    <col min="7" max="7" width="13.140625" style="41" hidden="1" customWidth="1" outlineLevel="1"/>
    <col min="8" max="8" width="15.28125" style="41" hidden="1" customWidth="1" outlineLevel="1"/>
    <col min="9" max="9" width="21.421875" style="40" customWidth="1" collapsed="1"/>
    <col min="10" max="11" width="12.28125" style="40" customWidth="1"/>
    <col min="12" max="13" width="11.421875" style="40" customWidth="1"/>
    <col min="14" max="14" width="11.421875" style="36" customWidth="1"/>
    <col min="15" max="26" width="11.57421875" style="36" customWidth="1"/>
    <col min="27" max="16384" width="11.57421875" style="36" hidden="1" customWidth="1"/>
  </cols>
  <sheetData>
    <row r="1" ht="5.25" customHeight="1"/>
    <row r="2" spans="2:14" ht="8.25" customHeight="1">
      <c r="B2" s="42"/>
      <c r="C2" s="42"/>
      <c r="D2" s="42"/>
      <c r="E2" s="43"/>
      <c r="F2" s="43"/>
      <c r="G2" s="44"/>
      <c r="H2" s="44"/>
      <c r="I2" s="43"/>
      <c r="J2" s="45"/>
      <c r="K2" s="45"/>
      <c r="L2" s="45"/>
      <c r="M2" s="45"/>
      <c r="N2" s="45"/>
    </row>
    <row r="3" spans="2:14" ht="16.5" customHeight="1">
      <c r="B3" s="42"/>
      <c r="C3" s="42"/>
      <c r="D3" s="46"/>
      <c r="E3" s="47"/>
      <c r="F3" s="45"/>
      <c r="G3" s="48"/>
      <c r="H3" s="48"/>
      <c r="I3" s="45"/>
      <c r="J3" s="45"/>
      <c r="K3" s="45"/>
      <c r="L3" s="45"/>
      <c r="M3" s="45"/>
      <c r="N3" s="45"/>
    </row>
    <row r="4" spans="2:14" ht="16.5" customHeight="1">
      <c r="B4" s="42"/>
      <c r="C4" s="42"/>
      <c r="D4" s="46"/>
      <c r="E4" s="47"/>
      <c r="F4" s="45"/>
      <c r="G4" s="48"/>
      <c r="H4" s="48"/>
      <c r="I4" s="45"/>
      <c r="J4" s="45"/>
      <c r="K4" s="45"/>
      <c r="L4" s="45"/>
      <c r="M4" s="45"/>
      <c r="N4" s="45"/>
    </row>
    <row r="5" spans="2:14" ht="16.5" customHeight="1">
      <c r="B5" s="42"/>
      <c r="C5" s="42"/>
      <c r="D5" s="46"/>
      <c r="E5" s="47"/>
      <c r="F5" s="45"/>
      <c r="G5" s="48"/>
      <c r="H5" s="48"/>
      <c r="I5" s="45"/>
      <c r="J5" s="45"/>
      <c r="K5" s="45"/>
      <c r="L5" s="45"/>
      <c r="M5" s="45"/>
      <c r="N5" s="45"/>
    </row>
    <row r="6" spans="2:14" ht="13.5" customHeight="1">
      <c r="B6" s="42"/>
      <c r="C6" s="42"/>
      <c r="D6" s="46"/>
      <c r="E6" s="47"/>
      <c r="F6" s="49"/>
      <c r="G6" s="50"/>
      <c r="H6" s="50"/>
      <c r="I6" s="49"/>
      <c r="J6" s="45"/>
      <c r="K6" s="45"/>
      <c r="L6" s="45"/>
      <c r="M6" s="45"/>
      <c r="N6" s="45"/>
    </row>
    <row r="7" spans="2:14" ht="18">
      <c r="B7" s="42"/>
      <c r="C7" s="42"/>
      <c r="D7" s="51"/>
      <c r="E7" s="45"/>
      <c r="F7" s="45"/>
      <c r="G7" s="48"/>
      <c r="H7" s="48"/>
      <c r="I7" s="45"/>
      <c r="J7" s="45"/>
      <c r="K7" s="45"/>
      <c r="L7" s="45"/>
      <c r="M7" s="45"/>
      <c r="N7" s="45"/>
    </row>
    <row r="8" spans="2:14" ht="6" customHeight="1">
      <c r="B8" s="42"/>
      <c r="C8" s="42"/>
      <c r="D8" s="42"/>
      <c r="E8" s="52"/>
      <c r="F8" s="43"/>
      <c r="G8" s="44"/>
      <c r="H8" s="44"/>
      <c r="I8" s="43"/>
      <c r="J8" s="45"/>
      <c r="K8" s="45"/>
      <c r="L8" s="45"/>
      <c r="M8" s="45"/>
      <c r="N8" s="45"/>
    </row>
    <row r="9" ht="12.75"/>
    <row r="10" spans="4:14" ht="15" customHeight="1">
      <c r="D10" s="187"/>
      <c r="E10" s="36"/>
      <c r="F10" s="168" t="s">
        <v>28</v>
      </c>
      <c r="I10" s="53"/>
      <c r="K10" s="258"/>
      <c r="L10" s="258"/>
      <c r="M10" s="258"/>
      <c r="N10" s="258"/>
    </row>
    <row r="11" spans="6:14" ht="13.5" thickBot="1">
      <c r="F11" s="168" t="s">
        <v>29</v>
      </c>
      <c r="K11" s="258"/>
      <c r="L11" s="258"/>
      <c r="M11" s="258"/>
      <c r="N11" s="258"/>
    </row>
    <row r="12" spans="4:14" ht="13.5" thickBot="1">
      <c r="D12" s="209" t="s">
        <v>35</v>
      </c>
      <c r="E12" s="54" t="s">
        <v>14</v>
      </c>
      <c r="I12" s="55" t="s">
        <v>71</v>
      </c>
      <c r="K12" s="258"/>
      <c r="L12" s="258"/>
      <c r="M12" s="258"/>
      <c r="N12" s="258"/>
    </row>
    <row r="13" spans="4:14" ht="14.25">
      <c r="D13" s="210" t="s">
        <v>36</v>
      </c>
      <c r="K13" s="258"/>
      <c r="L13" s="258"/>
      <c r="M13" s="258"/>
      <c r="N13" s="258"/>
    </row>
    <row r="14" spans="4:14" ht="14.25">
      <c r="D14" s="211" t="s">
        <v>66</v>
      </c>
      <c r="E14" s="56" t="s">
        <v>6</v>
      </c>
      <c r="F14" s="57"/>
      <c r="G14" s="58"/>
      <c r="H14" s="58"/>
      <c r="I14" s="59" t="s">
        <v>15</v>
      </c>
      <c r="K14" s="258"/>
      <c r="L14" s="258"/>
      <c r="M14" s="258"/>
      <c r="N14" s="258"/>
    </row>
    <row r="15" spans="1:9" ht="13.5" thickBot="1">
      <c r="A15" s="60"/>
      <c r="D15" s="212" t="s">
        <v>28</v>
      </c>
      <c r="E15" s="208" t="s">
        <v>96</v>
      </c>
      <c r="I15" s="193">
        <v>33156</v>
      </c>
    </row>
    <row r="16" spans="5:9" ht="13.5" thickBot="1">
      <c r="E16" s="208" t="s">
        <v>72</v>
      </c>
      <c r="I16" s="193">
        <v>31859</v>
      </c>
    </row>
    <row r="17" spans="4:11" ht="15.75" thickBot="1">
      <c r="D17" s="213">
        <f>IF(D82=1,"Aplicativo vencido, visite www.consultorcontable.com y descargue la versión actualizada","")</f>
      </c>
      <c r="E17" s="76"/>
      <c r="F17" s="76"/>
      <c r="G17" s="76"/>
      <c r="H17" s="76"/>
      <c r="I17" s="76"/>
      <c r="J17" s="264" t="s">
        <v>37</v>
      </c>
      <c r="K17" s="265"/>
    </row>
    <row r="18" spans="2:11" ht="15.75" thickBot="1">
      <c r="B18" s="61"/>
      <c r="C18" s="62"/>
      <c r="D18" s="214" t="s">
        <v>16</v>
      </c>
      <c r="E18" s="215" t="s">
        <v>11</v>
      </c>
      <c r="F18" s="215" t="s">
        <v>12</v>
      </c>
      <c r="G18" s="262" t="s">
        <v>31</v>
      </c>
      <c r="H18" s="263"/>
      <c r="I18" s="216" t="s">
        <v>13</v>
      </c>
      <c r="J18" s="215" t="s">
        <v>21</v>
      </c>
      <c r="K18" s="215" t="s">
        <v>22</v>
      </c>
    </row>
    <row r="19" spans="2:13" s="68" customFormat="1" ht="15.75" thickBot="1">
      <c r="B19" s="63"/>
      <c r="C19" s="64"/>
      <c r="D19" s="64"/>
      <c r="E19" s="65"/>
      <c r="F19" s="65"/>
      <c r="G19" s="66"/>
      <c r="H19" s="66"/>
      <c r="I19" s="65"/>
      <c r="J19" s="65"/>
      <c r="K19" s="65"/>
      <c r="L19" s="67"/>
      <c r="M19" s="67"/>
    </row>
    <row r="20" spans="2:13" s="68" customFormat="1" ht="16.5" thickBot="1">
      <c r="B20" s="69">
        <v>1</v>
      </c>
      <c r="C20" s="70"/>
      <c r="D20" s="200" t="s">
        <v>52</v>
      </c>
      <c r="E20" s="40"/>
      <c r="F20" s="40"/>
      <c r="G20" s="41"/>
      <c r="H20" s="41"/>
      <c r="I20" s="40"/>
      <c r="J20" s="71" t="s">
        <v>48</v>
      </c>
      <c r="K20" s="71" t="s">
        <v>48</v>
      </c>
      <c r="L20" s="40"/>
      <c r="M20" s="67"/>
    </row>
    <row r="21" spans="2:13" s="68" customFormat="1" ht="12.75">
      <c r="B21" s="36"/>
      <c r="C21" s="36"/>
      <c r="D21" s="242" t="s">
        <v>38</v>
      </c>
      <c r="E21" s="243">
        <f>9525000/2</f>
        <v>4762500</v>
      </c>
      <c r="F21" s="244"/>
      <c r="G21" s="245"/>
      <c r="H21" s="245"/>
      <c r="I21" s="246">
        <f>+E21</f>
        <v>4762500</v>
      </c>
      <c r="J21" s="241">
        <v>42736</v>
      </c>
      <c r="K21" s="75">
        <v>43100</v>
      </c>
      <c r="L21" s="76">
        <f>+ROUND((((K21-J21)+1)/30),0)</f>
        <v>12</v>
      </c>
      <c r="M21" s="67"/>
    </row>
    <row r="22" spans="2:13" s="68" customFormat="1" ht="15">
      <c r="B22" s="63"/>
      <c r="C22" s="64"/>
      <c r="D22" s="242" t="s">
        <v>45</v>
      </c>
      <c r="E22" s="247"/>
      <c r="F22" s="248"/>
      <c r="G22" s="249"/>
      <c r="H22" s="249"/>
      <c r="I22" s="248"/>
      <c r="J22" s="65"/>
      <c r="K22" s="65"/>
      <c r="L22" s="67"/>
      <c r="M22" s="67"/>
    </row>
    <row r="23" spans="2:13" s="68" customFormat="1" ht="15">
      <c r="B23" s="63"/>
      <c r="C23" s="64"/>
      <c r="D23" s="242" t="s">
        <v>39</v>
      </c>
      <c r="E23" s="248"/>
      <c r="F23" s="248"/>
      <c r="G23" s="249"/>
      <c r="H23" s="249"/>
      <c r="I23" s="246">
        <f>+IF((L21&gt;1),(I21/L21),(I21))</f>
        <v>396875</v>
      </c>
      <c r="J23" s="65"/>
      <c r="K23" s="65"/>
      <c r="L23" s="67"/>
      <c r="M23" s="67"/>
    </row>
    <row r="24" spans="4:9" ht="13.5" thickBot="1">
      <c r="D24" s="1"/>
      <c r="E24" s="77"/>
      <c r="F24" s="77"/>
      <c r="G24" s="78"/>
      <c r="H24" s="78"/>
      <c r="I24" s="77"/>
    </row>
    <row r="25" spans="2:11" ht="29.25" customHeight="1" thickBot="1">
      <c r="B25" s="69">
        <v>2</v>
      </c>
      <c r="C25" s="70"/>
      <c r="D25" s="200" t="s">
        <v>42</v>
      </c>
      <c r="E25" s="226" t="s">
        <v>67</v>
      </c>
      <c r="J25" s="266" t="s">
        <v>54</v>
      </c>
      <c r="K25" s="267"/>
    </row>
    <row r="26" spans="4:11" ht="27" customHeight="1">
      <c r="D26" s="219" t="s">
        <v>77</v>
      </c>
      <c r="E26" s="72">
        <f>9525000/2</f>
        <v>4762500</v>
      </c>
      <c r="F26" s="73"/>
      <c r="G26" s="74"/>
      <c r="H26" s="74"/>
      <c r="I26" s="224">
        <f>+IF((J26&gt;1),(E26/J26),(E26))</f>
        <v>4762500</v>
      </c>
      <c r="J26" s="268">
        <v>1</v>
      </c>
      <c r="K26" s="269"/>
    </row>
    <row r="27" spans="2:11" ht="12.75" customHeight="1">
      <c r="B27" s="79"/>
      <c r="D27" s="220" t="s">
        <v>17</v>
      </c>
      <c r="E27" s="80">
        <f>SUM(E26:E26)</f>
        <v>4762500</v>
      </c>
      <c r="F27" s="81"/>
      <c r="G27" s="82"/>
      <c r="H27" s="82"/>
      <c r="I27" s="225">
        <f>SUM(I26:I26)</f>
        <v>4762500</v>
      </c>
      <c r="J27" s="177"/>
      <c r="K27" s="178"/>
    </row>
    <row r="28" spans="2:9" ht="12.75">
      <c r="B28" s="79"/>
      <c r="F28" s="83"/>
      <c r="G28" s="84"/>
      <c r="H28" s="84"/>
      <c r="I28" s="40" t="s">
        <v>27</v>
      </c>
    </row>
    <row r="29" spans="2:10" ht="15">
      <c r="B29" s="79"/>
      <c r="D29" s="200" t="s">
        <v>73</v>
      </c>
      <c r="F29" s="83"/>
      <c r="G29" s="84"/>
      <c r="H29" s="84"/>
      <c r="J29" s="167">
        <f>+_xlfn.IFERROR(G30/E30,0)</f>
        <v>0</v>
      </c>
    </row>
    <row r="30" spans="2:10" ht="12.75">
      <c r="B30" s="79"/>
      <c r="D30" s="218" t="s">
        <v>74</v>
      </c>
      <c r="E30" s="72">
        <v>0</v>
      </c>
      <c r="F30" s="97" t="s">
        <v>44</v>
      </c>
      <c r="G30" s="86">
        <f>+I27*0.4*16%</f>
        <v>304800</v>
      </c>
      <c r="H30" s="86"/>
      <c r="I30" s="222">
        <f>+IF(((I27*0.4*16%)&gt;E30),E30,((I27*0.4*16%)))</f>
        <v>0</v>
      </c>
      <c r="J30" s="40" t="str">
        <f>+IF((I30)&lt;(I26*40%*16%),"revisar descuento","ok")</f>
        <v>revisar descuento</v>
      </c>
    </row>
    <row r="31" spans="2:12" ht="12.75">
      <c r="B31" s="79"/>
      <c r="D31" s="218" t="s">
        <v>46</v>
      </c>
      <c r="E31" s="72">
        <v>0</v>
      </c>
      <c r="F31" s="97" t="s">
        <v>44</v>
      </c>
      <c r="G31" s="98"/>
      <c r="H31" s="98">
        <f>+E31</f>
        <v>0</v>
      </c>
      <c r="I31" s="222">
        <f>+H31*L31</f>
        <v>0</v>
      </c>
      <c r="J31" s="40" t="str">
        <f>+IF((I31)&lt;(I26*40%*2%),"revisar descuento","ok")</f>
        <v>revisar descuento</v>
      </c>
      <c r="L31" s="167">
        <f>+IF((J29&lt;100%),(J29),100%)</f>
        <v>0</v>
      </c>
    </row>
    <row r="32" spans="2:10" ht="12.75">
      <c r="B32" s="79"/>
      <c r="D32" s="219" t="s">
        <v>75</v>
      </c>
      <c r="E32" s="72">
        <v>0</v>
      </c>
      <c r="F32" s="97" t="s">
        <v>44</v>
      </c>
      <c r="G32" s="98">
        <f>+I27*0.4*12.5%</f>
        <v>238125</v>
      </c>
      <c r="H32" s="98">
        <f>+E32</f>
        <v>0</v>
      </c>
      <c r="I32" s="222">
        <f>+IF((G32&gt;E32),(E32),G32)</f>
        <v>0</v>
      </c>
      <c r="J32" s="40" t="str">
        <f>+IF((I32)&lt;(I26*0.4*12.5%),"revisar descuento","ok")</f>
        <v>revisar descuento</v>
      </c>
    </row>
    <row r="33" spans="2:9" ht="12.75">
      <c r="B33" s="79"/>
      <c r="D33" s="221" t="s">
        <v>76</v>
      </c>
      <c r="E33" s="80">
        <f>SUM(E30:E32)</f>
        <v>0</v>
      </c>
      <c r="F33" s="89"/>
      <c r="G33" s="90"/>
      <c r="H33" s="90"/>
      <c r="I33" s="80">
        <f>SUM(I30:I32)</f>
        <v>0</v>
      </c>
    </row>
    <row r="34" spans="2:8" ht="12.75">
      <c r="B34" s="79"/>
      <c r="F34" s="83"/>
      <c r="G34" s="84"/>
      <c r="H34" s="84"/>
    </row>
    <row r="35" spans="2:9" ht="12.75">
      <c r="B35" s="79"/>
      <c r="D35" s="91" t="s">
        <v>78</v>
      </c>
      <c r="F35" s="83"/>
      <c r="G35" s="84"/>
      <c r="H35" s="84"/>
      <c r="I35" s="95">
        <f>+I27-I33</f>
        <v>4762500</v>
      </c>
    </row>
    <row r="36" spans="2:8" ht="12.75">
      <c r="B36" s="79"/>
      <c r="F36" s="83"/>
      <c r="G36" s="84"/>
      <c r="H36" s="84"/>
    </row>
    <row r="37" spans="2:8" ht="13.5" thickBot="1">
      <c r="B37" s="79"/>
      <c r="F37" s="83"/>
      <c r="G37" s="84"/>
      <c r="H37" s="84"/>
    </row>
    <row r="38" spans="2:10" ht="14.25" customHeight="1" thickBot="1">
      <c r="B38" s="69">
        <v>3</v>
      </c>
      <c r="D38" s="201" t="s">
        <v>49</v>
      </c>
      <c r="J38" s="166" t="s">
        <v>27</v>
      </c>
    </row>
    <row r="39" spans="2:9" ht="27.75" customHeight="1">
      <c r="B39" s="85"/>
      <c r="D39" s="219" t="s">
        <v>68</v>
      </c>
      <c r="E39" s="72">
        <v>0</v>
      </c>
      <c r="F39" s="252" t="s">
        <v>30</v>
      </c>
      <c r="G39" s="86"/>
      <c r="H39" s="235">
        <f>(3800)/12*I15</f>
        <v>10499400</v>
      </c>
      <c r="I39" s="260">
        <f>IF(H39&lt;(H40),H39,(H40))</f>
        <v>0</v>
      </c>
    </row>
    <row r="40" spans="2:9" ht="15.75">
      <c r="B40" s="85"/>
      <c r="D40" s="219" t="s">
        <v>58</v>
      </c>
      <c r="E40" s="72">
        <v>0</v>
      </c>
      <c r="F40" s="259"/>
      <c r="G40" s="87"/>
      <c r="H40" s="236">
        <f>+IF((E40+E39)&lt;(I35*30%),(E40+E39),(I35*30%))</f>
        <v>0</v>
      </c>
      <c r="I40" s="261"/>
    </row>
    <row r="41" spans="2:9" ht="12.75">
      <c r="B41" s="79"/>
      <c r="D41" s="221" t="s">
        <v>47</v>
      </c>
      <c r="E41" s="80">
        <f>SUM(E39:E40)</f>
        <v>0</v>
      </c>
      <c r="F41" s="89"/>
      <c r="G41" s="90"/>
      <c r="H41" s="90"/>
      <c r="I41" s="223">
        <f>SUM(I39:I40)</f>
        <v>0</v>
      </c>
    </row>
    <row r="42" ht="12.75">
      <c r="B42" s="79"/>
    </row>
    <row r="43" spans="2:9" ht="12.75">
      <c r="B43" s="79"/>
      <c r="D43" s="91" t="s">
        <v>18</v>
      </c>
      <c r="E43" s="92"/>
      <c r="F43" s="93"/>
      <c r="G43" s="94"/>
      <c r="H43" s="94"/>
      <c r="I43" s="95">
        <f>+I35-I41</f>
        <v>4762500</v>
      </c>
    </row>
    <row r="44" spans="2:9" ht="13.5" thickBot="1">
      <c r="B44" s="79"/>
      <c r="H44" s="41" t="s">
        <v>27</v>
      </c>
      <c r="I44" s="96"/>
    </row>
    <row r="45" spans="2:10" ht="16.5" thickBot="1">
      <c r="B45" s="69">
        <v>4</v>
      </c>
      <c r="D45" s="201" t="s">
        <v>41</v>
      </c>
      <c r="H45" s="41" t="s">
        <v>27</v>
      </c>
      <c r="J45" s="167"/>
    </row>
    <row r="46" spans="2:9" ht="25.5">
      <c r="B46" s="79"/>
      <c r="D46" s="219" t="s">
        <v>64</v>
      </c>
      <c r="E46" s="72">
        <v>0</v>
      </c>
      <c r="F46" s="97"/>
      <c r="G46" s="98">
        <f>16*I15</f>
        <v>530496</v>
      </c>
      <c r="H46" s="98"/>
      <c r="I46" s="222">
        <f>+IF((G46&gt;E46),E46,G46)</f>
        <v>0</v>
      </c>
    </row>
    <row r="47" spans="2:9" ht="12.75">
      <c r="B47" s="79"/>
      <c r="D47" s="250" t="s">
        <v>83</v>
      </c>
      <c r="E47" s="254">
        <v>0</v>
      </c>
      <c r="F47" s="252" t="s">
        <v>59</v>
      </c>
      <c r="G47" s="98">
        <f>+I27*0.1</f>
        <v>476250</v>
      </c>
      <c r="H47" s="88">
        <f>IF(E47&lt;G47,E47,G47)</f>
        <v>0</v>
      </c>
      <c r="I47" s="256">
        <f>+IF((H47&gt;H48),(H48),(H47))</f>
        <v>0</v>
      </c>
    </row>
    <row r="48" spans="2:9" ht="12.75">
      <c r="B48" s="79"/>
      <c r="D48" s="251"/>
      <c r="E48" s="255"/>
      <c r="F48" s="253"/>
      <c r="G48" s="88">
        <f>32*I15</f>
        <v>1060992</v>
      </c>
      <c r="H48" s="88">
        <f>IF(E47&lt;G48,E47,G48)</f>
        <v>0</v>
      </c>
      <c r="I48" s="257"/>
    </row>
    <row r="49" spans="2:9" ht="25.5">
      <c r="B49" s="79"/>
      <c r="D49" s="219" t="s">
        <v>62</v>
      </c>
      <c r="E49" s="72">
        <v>0</v>
      </c>
      <c r="F49" s="97" t="s">
        <v>63</v>
      </c>
      <c r="G49" s="98">
        <f>100*I15</f>
        <v>3315600</v>
      </c>
      <c r="I49" s="222">
        <f>+IF((E49&gt;G49),G49,E49)</f>
        <v>0</v>
      </c>
    </row>
    <row r="50" spans="2:9" ht="12.75">
      <c r="B50" s="79"/>
      <c r="D50" s="218" t="s">
        <v>65</v>
      </c>
      <c r="E50" s="72">
        <v>0</v>
      </c>
      <c r="F50" s="97" t="s">
        <v>44</v>
      </c>
      <c r="G50" s="98">
        <f>+E50*J29</f>
        <v>0</v>
      </c>
      <c r="H50" s="98"/>
      <c r="I50" s="222">
        <f>+IF((G50&gt;E50),(E50),G50)</f>
        <v>0</v>
      </c>
    </row>
    <row r="51" spans="2:9" ht="12.75">
      <c r="B51" s="79"/>
      <c r="D51" s="221" t="s">
        <v>19</v>
      </c>
      <c r="E51" s="80" t="s">
        <v>27</v>
      </c>
      <c r="F51" s="89"/>
      <c r="G51" s="90"/>
      <c r="H51" s="90"/>
      <c r="I51" s="223">
        <f>SUM(I46:I50)</f>
        <v>0</v>
      </c>
    </row>
    <row r="52" spans="2:9" ht="12.75">
      <c r="B52" s="79"/>
      <c r="I52" s="96"/>
    </row>
    <row r="53" spans="2:9" ht="12.75">
      <c r="B53" s="79"/>
      <c r="D53" s="91" t="s">
        <v>82</v>
      </c>
      <c r="E53" s="92"/>
      <c r="F53" s="92"/>
      <c r="G53" s="99"/>
      <c r="H53" s="94"/>
      <c r="I53" s="100">
        <f>+I43-I51</f>
        <v>4762500</v>
      </c>
    </row>
    <row r="54" spans="2:9" ht="12.75">
      <c r="B54" s="79"/>
      <c r="I54" s="96"/>
    </row>
    <row r="55" spans="2:9" ht="12.75">
      <c r="B55" s="79"/>
      <c r="D55" s="182" t="s">
        <v>60</v>
      </c>
      <c r="E55" s="183"/>
      <c r="F55" s="217" t="s">
        <v>61</v>
      </c>
      <c r="G55" s="184"/>
      <c r="H55" s="185">
        <f>+I53*0.25</f>
        <v>1190625</v>
      </c>
      <c r="I55" s="186">
        <f>IF(H55&gt;(240*I15),(240*I15),H55)</f>
        <v>1190625</v>
      </c>
    </row>
    <row r="56" spans="2:9" ht="12.75">
      <c r="B56" s="79"/>
      <c r="I56" s="96"/>
    </row>
    <row r="57" spans="2:9" ht="12.75">
      <c r="B57" s="79"/>
      <c r="D57" s="91" t="s">
        <v>80</v>
      </c>
      <c r="F57" s="233" t="s">
        <v>81</v>
      </c>
      <c r="G57" s="234">
        <f>(5040*I15)/12</f>
        <v>13925520</v>
      </c>
      <c r="H57" s="234"/>
      <c r="I57" s="80">
        <f>+IF(((I35)*40%&gt;G57),G57,((I35)*40%))</f>
        <v>1905000</v>
      </c>
    </row>
    <row r="58" spans="2:9" ht="12.75">
      <c r="B58" s="79"/>
      <c r="D58" s="91" t="s">
        <v>79</v>
      </c>
      <c r="F58" s="233"/>
      <c r="G58" s="234"/>
      <c r="H58" s="234"/>
      <c r="I58" s="232">
        <f>+I55+I41+I51</f>
        <v>1190625</v>
      </c>
    </row>
    <row r="59" spans="2:9" ht="12.75">
      <c r="B59" s="79"/>
      <c r="I59" s="96"/>
    </row>
    <row r="60" spans="2:9" ht="12.75">
      <c r="B60" s="79"/>
      <c r="I60" s="96"/>
    </row>
    <row r="61" spans="4:12" ht="20.25" customHeight="1">
      <c r="D61" s="202" t="s">
        <v>43</v>
      </c>
      <c r="E61" s="203"/>
      <c r="F61" s="204"/>
      <c r="G61" s="205"/>
      <c r="H61" s="205"/>
      <c r="I61" s="206">
        <f>+IF((I57&lt;(I58)),(I35-I57),(I35-I58))</f>
        <v>3571875</v>
      </c>
      <c r="J61" s="199">
        <f>+IF((D93=0),(0),"Desactualizado -debe actualizarlo en www.consultorcontable.com")</f>
        <v>0</v>
      </c>
      <c r="L61" s="238"/>
    </row>
    <row r="62" spans="10:12" ht="11.25" customHeight="1">
      <c r="J62" s="198"/>
      <c r="K62" s="198"/>
      <c r="L62" s="237"/>
    </row>
    <row r="63" ht="3" customHeight="1">
      <c r="I63" s="101"/>
    </row>
    <row r="64" ht="2.25" customHeight="1" thickBot="1">
      <c r="I64" s="102"/>
    </row>
    <row r="65" spans="5:9" ht="27" customHeight="1" thickBot="1">
      <c r="E65" s="172" t="s">
        <v>51</v>
      </c>
      <c r="I65" s="165" t="s">
        <v>53</v>
      </c>
    </row>
    <row r="66" spans="1:10" ht="30.75" thickBot="1">
      <c r="A66" s="103">
        <v>43496</v>
      </c>
      <c r="D66" s="207" t="s">
        <v>50</v>
      </c>
      <c r="E66" s="174">
        <f>+(ROUND((TABLA!H15*I15),-3)*D83)</f>
        <v>80000</v>
      </c>
      <c r="F66" s="104"/>
      <c r="G66" s="105"/>
      <c r="H66" s="105"/>
      <c r="I66" s="173">
        <f>(ROUND((TABLA!H15*I15),-3)*D83)*J26</f>
        <v>80000</v>
      </c>
      <c r="J66" s="106">
        <f>+_xlfn.IFERROR(I66/E27,0)</f>
        <v>0.01679790026246719</v>
      </c>
    </row>
    <row r="67" spans="1:13" s="68" customFormat="1" ht="15">
      <c r="A67" s="107"/>
      <c r="D67" s="108"/>
      <c r="E67" s="175"/>
      <c r="F67" s="104"/>
      <c r="G67" s="105"/>
      <c r="H67" s="105"/>
      <c r="I67" s="109"/>
      <c r="J67" s="110"/>
      <c r="K67" s="67"/>
      <c r="L67" s="67"/>
      <c r="M67" s="67"/>
    </row>
    <row r="68" spans="4:13" s="68" customFormat="1" ht="15" customHeight="1">
      <c r="D68" s="164"/>
      <c r="E68" s="175"/>
      <c r="F68" s="104"/>
      <c r="G68" s="105"/>
      <c r="H68" s="105"/>
      <c r="I68" s="109"/>
      <c r="J68" s="67"/>
      <c r="K68" s="67"/>
      <c r="L68" s="67"/>
      <c r="M68" s="67"/>
    </row>
    <row r="69" spans="4:5" ht="12.75" customHeight="1">
      <c r="D69" s="37"/>
      <c r="E69" s="176"/>
    </row>
    <row r="70" spans="4:5" ht="12.75" customHeight="1">
      <c r="D70" s="37"/>
      <c r="E70" s="176"/>
    </row>
    <row r="71" spans="4:5" ht="12.75">
      <c r="D71" s="37"/>
      <c r="E71" s="38"/>
    </row>
    <row r="72" spans="4:13" s="111" customFormat="1" ht="18">
      <c r="D72" s="37"/>
      <c r="E72" s="195" t="s">
        <v>55</v>
      </c>
      <c r="F72" s="195"/>
      <c r="G72" s="195"/>
      <c r="H72" s="195"/>
      <c r="I72" s="196"/>
      <c r="J72" s="195"/>
      <c r="K72" s="195"/>
      <c r="L72" s="195"/>
      <c r="M72" s="41"/>
    </row>
    <row r="73" spans="2:13" s="111" customFormat="1" ht="18">
      <c r="B73" s="112"/>
      <c r="D73" s="37"/>
      <c r="E73" s="195" t="s">
        <v>56</v>
      </c>
      <c r="F73" s="195"/>
      <c r="G73" s="195"/>
      <c r="H73" s="195"/>
      <c r="I73" s="196"/>
      <c r="J73" s="195"/>
      <c r="K73" s="195">
        <f>+J26</f>
        <v>1</v>
      </c>
      <c r="L73" s="195" t="s">
        <v>57</v>
      </c>
      <c r="M73" s="41"/>
    </row>
    <row r="74" spans="2:13" s="111" customFormat="1" ht="18">
      <c r="B74" s="112"/>
      <c r="D74" s="37"/>
      <c r="E74" s="197"/>
      <c r="F74" s="195"/>
      <c r="G74" s="195"/>
      <c r="H74" s="195"/>
      <c r="I74" s="195"/>
      <c r="J74" s="195"/>
      <c r="K74" s="195"/>
      <c r="L74" s="195"/>
      <c r="M74" s="41"/>
    </row>
    <row r="75" spans="4:13" s="111" customFormat="1" ht="12.75">
      <c r="D75" s="39" t="s">
        <v>9</v>
      </c>
      <c r="E75" s="38"/>
      <c r="F75" s="41"/>
      <c r="G75" s="41"/>
      <c r="H75" s="41"/>
      <c r="I75" s="41"/>
      <c r="J75" s="41"/>
      <c r="K75" s="41"/>
      <c r="L75" s="41"/>
      <c r="M75" s="41"/>
    </row>
    <row r="76" spans="4:13" s="111" customFormat="1" ht="12.75">
      <c r="D76" s="231" t="s">
        <v>69</v>
      </c>
      <c r="E76" s="38"/>
      <c r="F76" s="41"/>
      <c r="G76" s="41"/>
      <c r="H76" s="41"/>
      <c r="I76" s="41"/>
      <c r="J76" s="41"/>
      <c r="K76" s="41"/>
      <c r="L76" s="41"/>
      <c r="M76" s="41"/>
    </row>
    <row r="77" spans="5:13" s="111" customFormat="1" ht="12.75">
      <c r="E77" s="41"/>
      <c r="F77" s="41"/>
      <c r="G77" s="41"/>
      <c r="H77" s="41"/>
      <c r="I77" s="41"/>
      <c r="J77" s="41"/>
      <c r="K77" s="41"/>
      <c r="L77" s="41"/>
      <c r="M77" s="41"/>
    </row>
    <row r="78" spans="5:13" s="111" customFormat="1" ht="12.75">
      <c r="E78" s="41"/>
      <c r="F78" s="41"/>
      <c r="G78" s="41"/>
      <c r="H78" s="41"/>
      <c r="I78" s="41"/>
      <c r="J78" s="41"/>
      <c r="K78" s="41"/>
      <c r="L78" s="41"/>
      <c r="M78" s="41"/>
    </row>
    <row r="79" spans="4:13" s="111" customFormat="1" ht="12.75">
      <c r="D79" s="171"/>
      <c r="E79" s="41"/>
      <c r="F79" s="41"/>
      <c r="G79" s="41"/>
      <c r="H79" s="41"/>
      <c r="I79" s="41"/>
      <c r="J79" s="41"/>
      <c r="K79" s="41"/>
      <c r="L79" s="41"/>
      <c r="M79" s="41"/>
    </row>
    <row r="80" spans="4:13" s="111" customFormat="1" ht="12.75">
      <c r="D80" s="189">
        <f>+TODAY()</f>
        <v>43193</v>
      </c>
      <c r="E80" s="188"/>
      <c r="F80" s="41"/>
      <c r="G80" s="41"/>
      <c r="H80" s="41"/>
      <c r="I80" s="41"/>
      <c r="J80" s="41"/>
      <c r="K80" s="41"/>
      <c r="L80" s="41"/>
      <c r="M80" s="41"/>
    </row>
    <row r="81" spans="4:13" s="111" customFormat="1" ht="12.75">
      <c r="D81" s="189">
        <f>+A66</f>
        <v>43496</v>
      </c>
      <c r="E81" s="188"/>
      <c r="F81" s="41"/>
      <c r="G81" s="41"/>
      <c r="H81" s="41"/>
      <c r="I81" s="41"/>
      <c r="J81" s="41"/>
      <c r="K81" s="41"/>
      <c r="L81" s="41"/>
      <c r="M81" s="41"/>
    </row>
    <row r="82" spans="4:13" s="111" customFormat="1" ht="12.75">
      <c r="D82" s="190">
        <f>IF(D80&gt;D81,1,"")</f>
      </c>
      <c r="E82" s="188"/>
      <c r="F82" s="41"/>
      <c r="G82" s="41"/>
      <c r="H82" s="41"/>
      <c r="I82" s="41"/>
      <c r="J82" s="41"/>
      <c r="K82" s="41"/>
      <c r="L82" s="41"/>
      <c r="M82" s="41"/>
    </row>
    <row r="83" spans="4:13" s="111" customFormat="1" ht="12.75">
      <c r="D83" s="190">
        <f>IF(D82=1,1,1)</f>
        <v>1</v>
      </c>
      <c r="E83" s="188"/>
      <c r="F83" s="41"/>
      <c r="G83" s="41"/>
      <c r="H83" s="41"/>
      <c r="I83" s="41"/>
      <c r="J83" s="41"/>
      <c r="K83" s="41"/>
      <c r="L83" s="41"/>
      <c r="M83" s="41"/>
    </row>
    <row r="84" spans="2:13" s="111" customFormat="1" ht="12.75">
      <c r="B84" s="36"/>
      <c r="C84" s="36"/>
      <c r="D84" s="191"/>
      <c r="E84" s="188"/>
      <c r="F84" s="41"/>
      <c r="G84" s="41"/>
      <c r="H84" s="41"/>
      <c r="I84" s="41"/>
      <c r="J84" s="41"/>
      <c r="K84" s="41"/>
      <c r="L84" s="41"/>
      <c r="M84" s="41"/>
    </row>
    <row r="85" spans="2:13" s="111" customFormat="1" ht="12.75">
      <c r="B85" s="113" t="s">
        <v>84</v>
      </c>
      <c r="C85" s="113"/>
      <c r="D85" s="191"/>
      <c r="E85" s="188"/>
      <c r="F85" s="41"/>
      <c r="G85" s="41"/>
      <c r="H85" s="41"/>
      <c r="I85" s="41"/>
      <c r="J85" s="41"/>
      <c r="K85" s="41"/>
      <c r="L85" s="41"/>
      <c r="M85" s="41"/>
    </row>
    <row r="86" spans="2:13" s="111" customFormat="1" ht="12.75">
      <c r="B86" s="113" t="s">
        <v>85</v>
      </c>
      <c r="C86" s="113"/>
      <c r="D86" s="191"/>
      <c r="E86" s="188"/>
      <c r="F86" s="41"/>
      <c r="G86" s="41"/>
      <c r="H86" s="41"/>
      <c r="I86" s="41"/>
      <c r="J86" s="41"/>
      <c r="K86" s="41"/>
      <c r="L86" s="41"/>
      <c r="M86" s="41"/>
    </row>
    <row r="87" spans="2:13" s="111" customFormat="1" ht="12.75">
      <c r="B87" s="113" t="s">
        <v>86</v>
      </c>
      <c r="C87" s="113"/>
      <c r="D87" s="192">
        <f ca="1">TODAY()</f>
        <v>43193</v>
      </c>
      <c r="E87" s="188"/>
      <c r="F87" s="41"/>
      <c r="G87" s="41"/>
      <c r="H87" s="41"/>
      <c r="I87" s="41"/>
      <c r="J87" s="41"/>
      <c r="K87" s="41"/>
      <c r="L87" s="41"/>
      <c r="M87" s="41"/>
    </row>
    <row r="88" spans="2:13" s="111" customFormat="1" ht="12.75">
      <c r="B88" s="113" t="s">
        <v>87</v>
      </c>
      <c r="C88" s="113"/>
      <c r="D88" s="192">
        <f>+A66</f>
        <v>43496</v>
      </c>
      <c r="E88" s="188"/>
      <c r="F88" s="41"/>
      <c r="G88" s="41"/>
      <c r="H88" s="41"/>
      <c r="I88" s="41"/>
      <c r="J88" s="41"/>
      <c r="K88" s="41"/>
      <c r="L88" s="41"/>
      <c r="M88" s="41"/>
    </row>
    <row r="89" spans="2:13" s="111" customFormat="1" ht="12.75">
      <c r="B89" s="113" t="s">
        <v>88</v>
      </c>
      <c r="C89" s="113"/>
      <c r="D89" s="191">
        <f>IF(D88&lt;D87,1,"")</f>
      </c>
      <c r="E89" s="188"/>
      <c r="F89" s="41"/>
      <c r="G89" s="41"/>
      <c r="H89" s="41"/>
      <c r="I89" s="41"/>
      <c r="J89" s="41"/>
      <c r="K89" s="41"/>
      <c r="L89" s="41"/>
      <c r="M89" s="41"/>
    </row>
    <row r="90" spans="2:13" s="111" customFormat="1" ht="12.75">
      <c r="B90" s="113" t="s">
        <v>89</v>
      </c>
      <c r="C90" s="113"/>
      <c r="D90" s="286"/>
      <c r="E90" s="188"/>
      <c r="F90" s="41"/>
      <c r="G90" s="41"/>
      <c r="H90" s="41"/>
      <c r="I90" s="41"/>
      <c r="J90" s="41"/>
      <c r="K90" s="41"/>
      <c r="L90" s="41"/>
      <c r="M90" s="41"/>
    </row>
    <row r="91" spans="2:13" s="111" customFormat="1" ht="12.75">
      <c r="B91" s="113" t="s">
        <v>90</v>
      </c>
      <c r="C91" s="113"/>
      <c r="D91" s="103">
        <f ca="1">+TODAY()</f>
        <v>43193</v>
      </c>
      <c r="E91" s="188"/>
      <c r="F91" s="41"/>
      <c r="G91" s="41"/>
      <c r="H91" s="41"/>
      <c r="I91" s="41"/>
      <c r="J91" s="41"/>
      <c r="K91" s="41"/>
      <c r="L91" s="41"/>
      <c r="M91" s="41"/>
    </row>
    <row r="92" spans="2:13" s="111" customFormat="1" ht="12.75">
      <c r="B92" s="113" t="s">
        <v>91</v>
      </c>
      <c r="C92" s="113"/>
      <c r="D92" s="103">
        <f>+A66</f>
        <v>43496</v>
      </c>
      <c r="E92" s="188"/>
      <c r="F92" s="41"/>
      <c r="G92" s="41"/>
      <c r="H92" s="41"/>
      <c r="I92" s="41"/>
      <c r="J92" s="41"/>
      <c r="K92" s="41"/>
      <c r="L92" s="41"/>
      <c r="M92" s="41"/>
    </row>
    <row r="93" spans="2:13" s="111" customFormat="1" ht="12.75">
      <c r="B93" s="113" t="s">
        <v>92</v>
      </c>
      <c r="C93" s="113"/>
      <c r="D93" s="286">
        <f>+IF((D91&gt;D92),1,0)</f>
        <v>0</v>
      </c>
      <c r="E93" s="188"/>
      <c r="F93" s="41"/>
      <c r="G93" s="41"/>
      <c r="H93" s="41"/>
      <c r="I93" s="41"/>
      <c r="J93" s="41"/>
      <c r="K93" s="41"/>
      <c r="L93" s="41"/>
      <c r="M93" s="41"/>
    </row>
    <row r="94" spans="2:13" s="111" customFormat="1" ht="12.75">
      <c r="B94" s="113" t="s">
        <v>93</v>
      </c>
      <c r="C94" s="113"/>
      <c r="E94" s="41"/>
      <c r="F94" s="41"/>
      <c r="G94" s="41"/>
      <c r="H94" s="41"/>
      <c r="I94" s="41"/>
      <c r="J94" s="41"/>
      <c r="K94" s="41"/>
      <c r="L94" s="41"/>
      <c r="M94" s="41"/>
    </row>
    <row r="95" spans="2:13" s="111" customFormat="1" ht="12.75">
      <c r="B95" s="113" t="s">
        <v>94</v>
      </c>
      <c r="C95" s="113"/>
      <c r="E95" s="41"/>
      <c r="F95" s="41"/>
      <c r="G95" s="41"/>
      <c r="H95" s="41"/>
      <c r="I95" s="41"/>
      <c r="J95" s="41"/>
      <c r="K95" s="41"/>
      <c r="L95" s="41"/>
      <c r="M95" s="41"/>
    </row>
    <row r="96" spans="2:13" s="111" customFormat="1" ht="12.75">
      <c r="B96" s="113" t="s">
        <v>95</v>
      </c>
      <c r="C96" s="113"/>
      <c r="D96" s="36"/>
      <c r="E96" s="41"/>
      <c r="F96" s="41"/>
      <c r="G96" s="41"/>
      <c r="H96" s="41"/>
      <c r="I96" s="41"/>
      <c r="J96" s="41"/>
      <c r="K96" s="41"/>
      <c r="L96" s="41"/>
      <c r="M96" s="41"/>
    </row>
    <row r="97" spans="2:13" s="111" customFormat="1" ht="12.75">
      <c r="B97" s="36"/>
      <c r="C97" s="36"/>
      <c r="D97" s="36"/>
      <c r="E97" s="41"/>
      <c r="F97" s="41"/>
      <c r="G97" s="41"/>
      <c r="H97" s="41"/>
      <c r="I97" s="41"/>
      <c r="J97" s="41"/>
      <c r="K97" s="41"/>
      <c r="L97" s="41"/>
      <c r="M97" s="41"/>
    </row>
    <row r="98" spans="5:13" s="111" customFormat="1" ht="12.75">
      <c r="E98" s="41"/>
      <c r="F98" s="41"/>
      <c r="G98" s="41"/>
      <c r="H98" s="41"/>
      <c r="I98" s="41"/>
      <c r="J98" s="41"/>
      <c r="K98" s="41"/>
      <c r="L98" s="41"/>
      <c r="M98" s="41"/>
    </row>
    <row r="99" spans="5:13" s="111" customFormat="1" ht="12.75">
      <c r="E99" s="41"/>
      <c r="F99" s="41"/>
      <c r="G99" s="41"/>
      <c r="H99" s="41"/>
      <c r="I99" s="41"/>
      <c r="J99" s="41"/>
      <c r="K99" s="41"/>
      <c r="L99" s="41"/>
      <c r="M99" s="41"/>
    </row>
    <row r="100" spans="5:13" s="111" customFormat="1" ht="12.75">
      <c r="E100" s="41"/>
      <c r="F100" s="41"/>
      <c r="G100" s="41"/>
      <c r="H100" s="41"/>
      <c r="I100" s="41"/>
      <c r="J100" s="41"/>
      <c r="K100" s="41"/>
      <c r="L100" s="41"/>
      <c r="M100" s="41"/>
    </row>
    <row r="101" spans="5:13" s="111" customFormat="1" ht="12.75">
      <c r="E101" s="41"/>
      <c r="F101" s="41"/>
      <c r="G101" s="41"/>
      <c r="H101" s="41"/>
      <c r="I101" s="41"/>
      <c r="J101" s="41"/>
      <c r="K101" s="41"/>
      <c r="L101" s="41"/>
      <c r="M101" s="41"/>
    </row>
    <row r="102" spans="5:13" s="111" customFormat="1" ht="12.75">
      <c r="E102" s="41"/>
      <c r="F102" s="41"/>
      <c r="G102" s="41"/>
      <c r="H102" s="41"/>
      <c r="I102" s="41"/>
      <c r="J102" s="41"/>
      <c r="K102" s="41"/>
      <c r="L102" s="41"/>
      <c r="M102" s="41"/>
    </row>
    <row r="103" spans="5:13" s="111" customFormat="1" ht="12.75">
      <c r="E103" s="41"/>
      <c r="F103" s="41"/>
      <c r="G103" s="41"/>
      <c r="H103" s="41"/>
      <c r="I103" s="41"/>
      <c r="J103" s="41"/>
      <c r="K103" s="41"/>
      <c r="L103" s="41"/>
      <c r="M103" s="41"/>
    </row>
    <row r="104" spans="5:13" s="111" customFormat="1" ht="12.75">
      <c r="E104" s="41"/>
      <c r="F104" s="41"/>
      <c r="G104" s="41"/>
      <c r="H104" s="41"/>
      <c r="I104" s="41"/>
      <c r="J104" s="41"/>
      <c r="K104" s="41"/>
      <c r="L104" s="41"/>
      <c r="M104" s="41"/>
    </row>
    <row r="105" spans="5:13" s="111" customFormat="1" ht="12.75">
      <c r="E105" s="41"/>
      <c r="F105" s="41"/>
      <c r="G105" s="41"/>
      <c r="H105" s="41"/>
      <c r="I105" s="41"/>
      <c r="J105" s="41"/>
      <c r="K105" s="41"/>
      <c r="L105" s="41"/>
      <c r="M105" s="41"/>
    </row>
    <row r="106" spans="5:13" s="111" customFormat="1" ht="12.75">
      <c r="E106" s="41"/>
      <c r="F106" s="41"/>
      <c r="G106" s="41"/>
      <c r="H106" s="41"/>
      <c r="I106" s="41"/>
      <c r="J106" s="41"/>
      <c r="K106" s="41"/>
      <c r="L106" s="41"/>
      <c r="M106" s="41"/>
    </row>
    <row r="107" spans="5:13" s="111" customFormat="1" ht="12.75">
      <c r="E107" s="41"/>
      <c r="F107" s="41"/>
      <c r="G107" s="41"/>
      <c r="H107" s="41"/>
      <c r="I107" s="41"/>
      <c r="J107" s="41"/>
      <c r="K107" s="41"/>
      <c r="L107" s="41"/>
      <c r="M107" s="41"/>
    </row>
    <row r="108" spans="5:13" s="111" customFormat="1" ht="12.75" hidden="1">
      <c r="E108" s="41"/>
      <c r="F108" s="41"/>
      <c r="G108" s="41"/>
      <c r="H108" s="41"/>
      <c r="I108" s="41"/>
      <c r="J108" s="41"/>
      <c r="K108" s="41"/>
      <c r="L108" s="41"/>
      <c r="M108" s="41"/>
    </row>
    <row r="109" spans="5:13" s="111" customFormat="1" ht="12.75" hidden="1">
      <c r="E109" s="41"/>
      <c r="F109" s="41"/>
      <c r="G109" s="41"/>
      <c r="H109" s="41"/>
      <c r="I109" s="41"/>
      <c r="J109" s="41"/>
      <c r="K109" s="41"/>
      <c r="L109" s="41"/>
      <c r="M109" s="41"/>
    </row>
    <row r="110" spans="5:13" s="111" customFormat="1" ht="12.75" hidden="1">
      <c r="E110" s="41"/>
      <c r="F110" s="41"/>
      <c r="G110" s="41"/>
      <c r="H110" s="41"/>
      <c r="I110" s="41"/>
      <c r="J110" s="41"/>
      <c r="K110" s="41"/>
      <c r="L110" s="41"/>
      <c r="M110" s="41"/>
    </row>
    <row r="111" spans="5:13" s="111" customFormat="1" ht="12.75" hidden="1">
      <c r="E111" s="41"/>
      <c r="F111" s="41"/>
      <c r="G111" s="41"/>
      <c r="H111" s="41"/>
      <c r="I111" s="41"/>
      <c r="J111" s="41"/>
      <c r="K111" s="41"/>
      <c r="L111" s="41"/>
      <c r="M111" s="41"/>
    </row>
    <row r="112" spans="5:13" s="111" customFormat="1" ht="12.75" hidden="1">
      <c r="E112" s="41"/>
      <c r="F112" s="41"/>
      <c r="G112" s="41"/>
      <c r="H112" s="41"/>
      <c r="I112" s="41"/>
      <c r="J112" s="41"/>
      <c r="K112" s="41"/>
      <c r="L112" s="41"/>
      <c r="M112" s="41"/>
    </row>
    <row r="113" spans="5:13" s="111" customFormat="1" ht="12.75" hidden="1">
      <c r="E113" s="41"/>
      <c r="F113" s="41"/>
      <c r="G113" s="41"/>
      <c r="H113" s="41"/>
      <c r="I113" s="41"/>
      <c r="J113" s="41"/>
      <c r="K113" s="41"/>
      <c r="L113" s="41"/>
      <c r="M113" s="41"/>
    </row>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c r="D263" s="111"/>
    </row>
    <row r="264" ht="12.75" hidden="1">
      <c r="D264" s="111"/>
    </row>
    <row r="265" ht="12.75" hidden="1"/>
    <row r="266" ht="12.75" hidden="1"/>
    <row r="267" ht="12.75" hidden="1"/>
    <row r="268" ht="12.75"/>
    <row r="269" ht="12.75"/>
    <row r="270" ht="12.75"/>
    <row r="271" ht="12.75"/>
    <row r="272" ht="12.75"/>
    <row r="273" ht="12.75"/>
    <row r="274" ht="12.75"/>
    <row r="275" ht="12.75"/>
    <row r="276" ht="12.75"/>
    <row r="277" ht="12.75"/>
    <row r="278" ht="12.75"/>
    <row r="279" ht="12.75"/>
  </sheetData>
  <sheetProtection password="CAE7" sheet="1"/>
  <mergeCells count="11">
    <mergeCell ref="J26:K26"/>
    <mergeCell ref="D47:D48"/>
    <mergeCell ref="F47:F48"/>
    <mergeCell ref="E47:E48"/>
    <mergeCell ref="I47:I48"/>
    <mergeCell ref="K10:N14"/>
    <mergeCell ref="F39:F40"/>
    <mergeCell ref="I39:I40"/>
    <mergeCell ref="G18:H18"/>
    <mergeCell ref="J17:K17"/>
    <mergeCell ref="J25:K25"/>
  </mergeCells>
  <dataValidations count="14">
    <dataValidation type="date" allowBlank="1" showInputMessage="1" showErrorMessage="1" sqref="E69:E71 E74:E76">
      <formula1>36526</formula1>
      <formula2>66111</formula2>
    </dataValidation>
    <dataValidation allowBlank="1" showInputMessage="1" showErrorMessage="1" prompt="Recuerde que estos pagos que efectue el empleador por concepto de alimentación  del trabajador  o de su conyugue co compañero (a) permanente, sus hijos o su padres son ingresos no constitutivos de renta" sqref="E41 E33"/>
    <dataValidation allowBlank="1" showInputMessage="1" showErrorMessage="1" prompt="Digite el valor mensual  correspondiente al pagado por el contratista no asalariado en el periodo de prestación del servicio" sqref="E50"/>
    <dataValidation allowBlank="1" showInputMessage="1" showErrorMessage="1" prompt="Digite la totalidad de los ingresos recibidos en el año anterior" sqref="I10"/>
    <dataValidation type="list" allowBlank="1" showInputMessage="1" showErrorMessage="1" prompt="Seleccione  el mes del cálculo" sqref="I12">
      <formula1>$B$85:$B$96</formula1>
    </dataValidation>
    <dataValidation type="list" allowBlank="1" showInputMessage="1" showErrorMessage="1" sqref="D15">
      <formula1>$F$10:$F$11</formula1>
    </dataValidation>
    <dataValidation allowBlank="1" showInputMessage="1" showErrorMessage="1" promptTitle="Incluya" prompt="Pagos directos o indirectos&#10;En dinero o en especie&#10;Sean o no factor salarial&#10;Art. 127 y 128 del CST&#10;&#10;Recuerde que en el mes que se pague prima legal, esta se debe liquidar de forma independiente.&#10;" sqref="D21:D23 D26"/>
    <dataValidation allowBlank="1" showInputMessage="1" showErrorMessage="1" promptTitle="Incluya" sqref="E26 E21"/>
    <dataValidation type="whole" allowBlank="1" showInputMessage="1" showErrorMessage="1" sqref="J26">
      <formula1>1</formula1>
      <formula2>12</formula2>
    </dataValidation>
    <dataValidation type="whole" allowBlank="1" showInputMessage="1" showErrorMessage="1" sqref="E49">
      <formula1>0</formula1>
      <formula2>350000000</formula2>
    </dataValidation>
    <dataValidation allowBlank="1" showInputMessage="1" showErrorMessage="1" prompt="Digite el valor mensual  correspondiente al pagado por el contratista no asalariado en el periodo de prestación del servicio&#10;" sqref="E46"/>
    <dataValidation type="date" allowBlank="1" showInputMessage="1" showErrorMessage="1" prompt="Aplicable solo por el periodo gravable 2018" error="Fecha no valida " sqref="K21">
      <formula1>43101</formula1>
      <formula2>43465</formula2>
    </dataValidation>
    <dataValidation allowBlank="1" showInputMessage="1" showErrorMessage="1" promptTitle="Aporte superior" prompt="El aporte no puede ser superior al 4% de los ingresos del trabajador" errorTitle="Aportes superiores" error="El aporte no puede ser superior al 4% de los ingresos del trabajador" sqref="E32"/>
    <dataValidation type="date" allowBlank="1" showInputMessage="1" showErrorMessage="1" prompt="Aplicable solo por el periodo gravable 2018&#10;" error="Fecha no valida" sqref="J21">
      <formula1>43101</formula1>
      <formula2>43465</formula2>
    </dataValidation>
  </dataValidations>
  <hyperlinks>
    <hyperlink ref="D75" r:id="rId1" display="www.consultorcontable.com"/>
    <hyperlink ref="D76" r:id="rId2" display="http://www.consultorcontable.com/retefuente-t-independiente/"/>
  </hyperlinks>
  <printOptions/>
  <pageMargins left="0.1968503937007874" right="0.1968503937007874" top="0.3937007874015748" bottom="0.3937007874015748" header="0" footer="0"/>
  <pageSetup horizontalDpi="600" verticalDpi="600" orientation="landscape" scale="65" r:id="rId6"/>
  <drawing r:id="rId5"/>
  <legacyDrawing r:id="rId4"/>
</worksheet>
</file>

<file path=xl/worksheets/sheet2.xml><?xml version="1.0" encoding="utf-8"?>
<worksheet xmlns="http://schemas.openxmlformats.org/spreadsheetml/2006/main" xmlns:r="http://schemas.openxmlformats.org/officeDocument/2006/relationships">
  <sheetPr codeName="Hoja6">
    <pageSetUpPr fitToPage="1"/>
  </sheetPr>
  <dimension ref="B3:G68"/>
  <sheetViews>
    <sheetView showGridLines="0" workbookViewId="0" topLeftCell="A1">
      <selection activeCell="G17" sqref="G17"/>
    </sheetView>
  </sheetViews>
  <sheetFormatPr defaultColWidth="0" defaultRowHeight="12.75" zeroHeight="1"/>
  <cols>
    <col min="1" max="1" width="1.57421875" style="114" customWidth="1"/>
    <col min="2" max="2" width="4.00390625" style="114" customWidth="1"/>
    <col min="3" max="3" width="1.57421875" style="114" customWidth="1"/>
    <col min="4" max="4" width="48.7109375" style="114" customWidth="1"/>
    <col min="5" max="5" width="17.57421875" style="115" customWidth="1"/>
    <col min="6" max="6" width="21.421875" style="115" customWidth="1"/>
    <col min="7" max="7" width="23.8515625" style="115" customWidth="1"/>
    <col min="8" max="9" width="11.421875" style="115" customWidth="1"/>
    <col min="10" max="10" width="11.421875" style="114" customWidth="1"/>
    <col min="11" max="13" width="0" style="114" hidden="1" customWidth="1"/>
    <col min="14" max="16384" width="11.57421875" style="114" hidden="1" customWidth="1"/>
  </cols>
  <sheetData>
    <row r="1" ht="5.25" customHeight="1"/>
    <row r="2" ht="8.25" customHeight="1"/>
    <row r="3" spans="5:6" ht="16.5" customHeight="1">
      <c r="E3" s="114"/>
      <c r="F3" s="116"/>
    </row>
    <row r="4" spans="4:6" ht="6.75" customHeight="1">
      <c r="D4" s="117"/>
      <c r="E4" s="118"/>
      <c r="F4" s="118"/>
    </row>
    <row r="5" spans="4:6" ht="18">
      <c r="D5" s="119"/>
      <c r="E5" s="116"/>
      <c r="F5" s="116"/>
    </row>
    <row r="6" ht="6" customHeight="1">
      <c r="E6" s="120"/>
    </row>
    <row r="7" spans="2:6" ht="15.75">
      <c r="B7" s="121" t="s">
        <v>40</v>
      </c>
      <c r="C7" s="122"/>
      <c r="E7" s="114"/>
      <c r="F7" s="123"/>
    </row>
    <row r="8" spans="5:6" ht="12.75">
      <c r="E8" s="114"/>
      <c r="F8" s="124"/>
    </row>
    <row r="9" ht="12.75">
      <c r="D9" s="114" t="s">
        <v>10</v>
      </c>
    </row>
    <row r="10" spans="4:6" ht="12.75">
      <c r="D10" s="125" t="str">
        <f>+PROC1!D12</f>
        <v>Digite el nombre de la empresa contratante</v>
      </c>
      <c r="E10" s="126" t="s">
        <v>14</v>
      </c>
      <c r="F10" s="127" t="str">
        <f>+PROC1!I12</f>
        <v>Febrero de 2017</v>
      </c>
    </row>
    <row r="11" ht="12.75">
      <c r="D11" s="128" t="str">
        <f>+PROC1!D13</f>
        <v>Digite nombre del contratista</v>
      </c>
    </row>
    <row r="12" spans="4:6" ht="12.75">
      <c r="D12" s="128" t="str">
        <f>+PROC1!D14</f>
        <v>CC. 7.999.999</v>
      </c>
      <c r="E12" s="129" t="s">
        <v>6</v>
      </c>
      <c r="F12" s="126" t="s">
        <v>15</v>
      </c>
    </row>
    <row r="13" spans="4:6" ht="12.75">
      <c r="D13" s="130" t="str">
        <f>+PROC1!D15</f>
        <v>Declarante</v>
      </c>
      <c r="E13" s="131" t="str">
        <f>+PROC1!E15</f>
        <v>Año 2018</v>
      </c>
      <c r="F13" s="127">
        <f>+PROC1!I15</f>
        <v>33156</v>
      </c>
    </row>
    <row r="14" spans="5:6" ht="12.75">
      <c r="E14" s="131" t="str">
        <f>+PROC1!E16</f>
        <v>Año 2017</v>
      </c>
      <c r="F14" s="127">
        <f>+PROC1!I16</f>
        <v>31859</v>
      </c>
    </row>
    <row r="15" ht="13.5" thickBot="1">
      <c r="D15" s="132" t="s">
        <v>32</v>
      </c>
    </row>
    <row r="16" spans="2:6" ht="15.75" thickBot="1">
      <c r="B16" s="133"/>
      <c r="C16" s="134"/>
      <c r="D16" s="135" t="s">
        <v>16</v>
      </c>
      <c r="E16" s="136" t="s">
        <v>11</v>
      </c>
      <c r="F16" s="137" t="s">
        <v>13</v>
      </c>
    </row>
    <row r="17" spans="2:6" ht="15">
      <c r="B17" s="138"/>
      <c r="C17" s="139"/>
      <c r="D17" s="139"/>
      <c r="E17" s="140"/>
      <c r="F17" s="140"/>
    </row>
    <row r="18" spans="2:6" ht="15">
      <c r="B18" s="138"/>
      <c r="C18" s="139"/>
      <c r="D18" s="139" t="str">
        <f>+PROC1!D20</f>
        <v>Información sobre el contrato (datos solamente informativos)</v>
      </c>
      <c r="E18" s="140"/>
      <c r="F18" s="140"/>
    </row>
    <row r="19" spans="2:7" ht="15">
      <c r="B19" s="138"/>
      <c r="C19" s="139"/>
      <c r="D19" s="141" t="str">
        <f>+PROC1!D21</f>
        <v>Valor del contrato</v>
      </c>
      <c r="E19" s="142">
        <f>+PROC1!I21</f>
        <v>4762500</v>
      </c>
      <c r="F19" s="143">
        <f>+PROC1!J21</f>
        <v>42736</v>
      </c>
      <c r="G19" s="143">
        <f>+PROC1!K21</f>
        <v>43100</v>
      </c>
    </row>
    <row r="20" spans="2:6" ht="15">
      <c r="B20" s="138"/>
      <c r="C20" s="139"/>
      <c r="D20" s="141" t="str">
        <f>+PROC1!D22</f>
        <v>Contrato numero </v>
      </c>
      <c r="E20" s="144">
        <f>+PROC1!E22</f>
        <v>0</v>
      </c>
      <c r="F20" s="144"/>
    </row>
    <row r="21" spans="2:6" ht="15">
      <c r="B21" s="138"/>
      <c r="C21" s="139"/>
      <c r="D21" s="141" t="str">
        <f>+PROC1!D23</f>
        <v>Valor mensualizado del contrato</v>
      </c>
      <c r="E21" s="142">
        <f>+PROC1!I23</f>
        <v>396875</v>
      </c>
      <c r="F21" s="144"/>
    </row>
    <row r="22" spans="4:6" ht="13.5" thickBot="1">
      <c r="D22" s="145"/>
      <c r="E22" s="146"/>
      <c r="F22" s="146"/>
    </row>
    <row r="23" spans="2:7" ht="51" customHeight="1" thickBot="1">
      <c r="B23" s="147">
        <v>1</v>
      </c>
      <c r="C23" s="148"/>
      <c r="D23" s="227" t="str">
        <f>+PROC1!D25</f>
        <v>Total pagos en el mes</v>
      </c>
      <c r="E23" s="230" t="str">
        <f>+PROC1!E25</f>
        <v>Valor factura o cuenta de cobro</v>
      </c>
      <c r="G23" s="180" t="str">
        <f>+PROC1!J25</f>
        <v>Digite los meses a los que corresponde el pago</v>
      </c>
    </row>
    <row r="24" spans="4:7" ht="33">
      <c r="D24" s="150" t="str">
        <f>+PROC1!D26</f>
        <v>Honorarios, comisiones o servicios, prestados con hasta un trabajador o contratista</v>
      </c>
      <c r="E24" s="151">
        <f>+PROC1!E26</f>
        <v>4762500</v>
      </c>
      <c r="F24" s="179">
        <f>+PROC1!I26</f>
        <v>4762500</v>
      </c>
      <c r="G24" s="181">
        <f>+PROC1!J26</f>
        <v>1</v>
      </c>
    </row>
    <row r="25" spans="2:6" ht="12.75">
      <c r="B25" s="152"/>
      <c r="D25" s="153" t="str">
        <f>+PROC1!D27</f>
        <v>Total Ingresos mes</v>
      </c>
      <c r="E25" s="154">
        <f>+PROC1!E27</f>
        <v>4762500</v>
      </c>
      <c r="F25" s="154">
        <f>+PROC1!I27</f>
        <v>4762500</v>
      </c>
    </row>
    <row r="26" spans="2:6" ht="12.75">
      <c r="B26" s="152"/>
      <c r="F26" s="115" t="s">
        <v>27</v>
      </c>
    </row>
    <row r="27" ht="12.75">
      <c r="B27" s="152"/>
    </row>
    <row r="28" spans="2:6" ht="15.75">
      <c r="B28" s="152"/>
      <c r="D28" s="122" t="str">
        <f>+PROC1!D29</f>
        <v>Menos ingresos no constitutivos de renta (INCR)</v>
      </c>
      <c r="E28" s="114"/>
      <c r="F28" s="114"/>
    </row>
    <row r="29" spans="2:6" ht="12.75">
      <c r="B29" s="152"/>
      <c r="D29" s="156" t="str">
        <f>+PROC1!D30</f>
        <v>Aportes obligatorios a Fondos de Pensiones (art. 55 ET)</v>
      </c>
      <c r="E29" s="151">
        <f>+PROC1!E30</f>
        <v>0</v>
      </c>
      <c r="F29" s="151">
        <f>+PROC1!I30</f>
        <v>0</v>
      </c>
    </row>
    <row r="30" spans="2:6" ht="12.75">
      <c r="B30" s="152"/>
      <c r="D30" s="156" t="str">
        <f>+PROC1!D31</f>
        <v>Fondo de Solidaridad Pensional</v>
      </c>
      <c r="E30" s="151">
        <f>+PROC1!E31</f>
        <v>0</v>
      </c>
      <c r="F30" s="151">
        <f>+PROC1!I31</f>
        <v>0</v>
      </c>
    </row>
    <row r="31" spans="2:6" ht="12.75">
      <c r="B31" s="152"/>
      <c r="D31" s="156" t="str">
        <f>+PROC1!D32</f>
        <v>Pagos salud obligatoria (art. 56 ET)</v>
      </c>
      <c r="E31" s="151">
        <f>+PROC1!E32</f>
        <v>0</v>
      </c>
      <c r="F31" s="151">
        <f>+PROC1!I32</f>
        <v>0</v>
      </c>
    </row>
    <row r="32" spans="2:6" ht="12.75">
      <c r="B32" s="152"/>
      <c r="D32" s="153" t="str">
        <f>+PROC1!D33</f>
        <v>Total ingresos no contitutivos de renta ni ganancia ocasional</v>
      </c>
      <c r="E32" s="151"/>
      <c r="F32" s="154">
        <f>+PROC1!I33</f>
        <v>0</v>
      </c>
    </row>
    <row r="33" ht="12.75">
      <c r="B33" s="152"/>
    </row>
    <row r="34" spans="2:6" ht="12.75">
      <c r="B34" s="152"/>
      <c r="D34" s="157" t="str">
        <f>+PROC1!D35</f>
        <v>Subtotal (A)</v>
      </c>
      <c r="E34" s="158"/>
      <c r="F34" s="154">
        <f>+PROC1!I35</f>
        <v>4762500</v>
      </c>
    </row>
    <row r="35" ht="13.5" thickBot="1">
      <c r="B35" s="152"/>
    </row>
    <row r="36" spans="2:4" ht="16.5" thickBot="1">
      <c r="B36" s="147">
        <v>2</v>
      </c>
      <c r="D36" s="122" t="str">
        <f>+PROC1!D38</f>
        <v>Menos rentas exentas</v>
      </c>
    </row>
    <row r="37" spans="2:6" ht="25.5">
      <c r="B37" s="155"/>
      <c r="D37" s="150" t="str">
        <f>+PROC1!D39</f>
        <v>Aportes a Fondos de Pensiones Voluntarias (art. 126-1 ET)</v>
      </c>
      <c r="E37" s="151">
        <f>+PROC1!E39</f>
        <v>0</v>
      </c>
      <c r="F37" s="270">
        <f>+PROC1!I39</f>
        <v>0</v>
      </c>
    </row>
    <row r="38" spans="2:6" ht="15.75">
      <c r="B38" s="155"/>
      <c r="D38" s="150" t="str">
        <f>+PROC1!D40</f>
        <v>Aportes con destino a cuentas AFC (art 126-4 ET)</v>
      </c>
      <c r="E38" s="151">
        <f>+PROC1!E40</f>
        <v>0</v>
      </c>
      <c r="F38" s="271"/>
    </row>
    <row r="39" spans="2:6" ht="12.75">
      <c r="B39" s="152"/>
      <c r="D39" s="153" t="str">
        <f>+PROC1!D41</f>
        <v>Total rentas exentas</v>
      </c>
      <c r="E39" s="154">
        <f>+PROC1!E41</f>
        <v>0</v>
      </c>
      <c r="F39" s="154">
        <f>+PROC1!I41</f>
        <v>0</v>
      </c>
    </row>
    <row r="40" ht="12.75">
      <c r="B40" s="152"/>
    </row>
    <row r="41" spans="2:6" ht="12.75">
      <c r="B41" s="152"/>
      <c r="D41" s="157" t="str">
        <f>+PROC1!D43</f>
        <v>Subtotal  (B)</v>
      </c>
      <c r="E41" s="158"/>
      <c r="F41" s="154">
        <f>+PROC1!I43</f>
        <v>4762500</v>
      </c>
    </row>
    <row r="42" ht="13.5" thickBot="1">
      <c r="B42" s="152"/>
    </row>
    <row r="43" spans="2:4" ht="16.5" thickBot="1">
      <c r="B43" s="147">
        <v>3</v>
      </c>
      <c r="D43" s="122" t="str">
        <f>+PROC1!D45</f>
        <v>Menos deducciones</v>
      </c>
    </row>
    <row r="44" spans="2:6" ht="25.5">
      <c r="B44" s="152"/>
      <c r="D44" s="150" t="str">
        <f>+PROC1!D46</f>
        <v>Pago por medicina prepagada, planes adicionales de salud y pagos por seguros de salud</v>
      </c>
      <c r="E44" s="151">
        <f>+PROC1!E46</f>
        <v>0</v>
      </c>
      <c r="F44" s="151">
        <f>+PROC1!I46</f>
        <v>0</v>
      </c>
    </row>
    <row r="45" spans="2:6" ht="38.25">
      <c r="B45" s="152"/>
      <c r="D45" s="150" t="str">
        <f>+PROC1!D47</f>
        <v>Por dependientes (Art 387 ET)- Según el oficio 036306 de 2016, tambien aplica para independientes.</v>
      </c>
      <c r="E45" s="151">
        <f>+PROC1!E47</f>
        <v>0</v>
      </c>
      <c r="F45" s="151">
        <f>+PROC1!I47</f>
        <v>0</v>
      </c>
    </row>
    <row r="46" spans="2:6" ht="25.5">
      <c r="B46" s="152"/>
      <c r="D46" s="150" t="str">
        <f>+PROC1!D49</f>
        <v>Intereses por prestamos de vivienda (en proporción a los meses certificados)</v>
      </c>
      <c r="E46" s="151">
        <f>+PROC1!E49</f>
        <v>0</v>
      </c>
      <c r="F46" s="151">
        <f>+PROC1!I49</f>
        <v>0</v>
      </c>
    </row>
    <row r="47" spans="2:6" ht="12.75">
      <c r="B47" s="152"/>
      <c r="D47" s="150" t="str">
        <f>+PROC1!D50</f>
        <v>Aportes a Riesgos Laborales (Ley 1562 de 2012)</v>
      </c>
      <c r="E47" s="151">
        <f>+PROC1!E50</f>
        <v>0</v>
      </c>
      <c r="F47" s="151">
        <f>+PROC1!I50</f>
        <v>0</v>
      </c>
    </row>
    <row r="48" spans="2:6" ht="15.75">
      <c r="B48" s="152"/>
      <c r="D48" s="228" t="str">
        <f>+PROC1!D51</f>
        <v>Total deducciones</v>
      </c>
      <c r="E48" s="154" t="s">
        <v>27</v>
      </c>
      <c r="F48" s="154">
        <f>+PROC1!I51</f>
        <v>0</v>
      </c>
    </row>
    <row r="49" ht="12.75">
      <c r="B49" s="152"/>
    </row>
    <row r="50" spans="2:6" ht="12.75">
      <c r="B50" s="152"/>
      <c r="D50" s="157" t="str">
        <f>+PROC1!D53</f>
        <v>Subtotal  (C)</v>
      </c>
      <c r="E50" s="158"/>
      <c r="F50" s="154">
        <f>+PROC1!I53</f>
        <v>4762500</v>
      </c>
    </row>
    <row r="51" ht="12.75">
      <c r="B51" s="152"/>
    </row>
    <row r="52" spans="2:6" ht="12.75">
      <c r="B52" s="152"/>
      <c r="D52" s="157" t="str">
        <f>+PROC1!D55</f>
        <v>Menos renta exenta -25%  del subtotal (C)  (Numeral 10 art. 206 ET)</v>
      </c>
      <c r="E52" s="158"/>
      <c r="F52" s="154">
        <f>+PROC1!I55</f>
        <v>1190625</v>
      </c>
    </row>
    <row r="53" ht="12.75">
      <c r="B53" s="152"/>
    </row>
    <row r="54" spans="2:6" ht="12.75">
      <c r="B54" s="152"/>
      <c r="D54" s="239" t="str">
        <f>+PROC1!D57</f>
        <v>Límite del 40% sobre Rentas Exentas y Deducciones</v>
      </c>
      <c r="E54" s="240"/>
      <c r="F54" s="240">
        <f>+PROC1!I57</f>
        <v>1905000</v>
      </c>
    </row>
    <row r="55" spans="2:6" ht="12.75">
      <c r="B55" s="152"/>
      <c r="D55" s="239" t="str">
        <f>+PROC1!D58</f>
        <v>Total renta exentas (incluye el 25%) y deducciones</v>
      </c>
      <c r="E55" s="240"/>
      <c r="F55" s="240">
        <f>+PROC1!I58</f>
        <v>1190625</v>
      </c>
    </row>
    <row r="56" ht="12.75">
      <c r="B56" s="152"/>
    </row>
    <row r="57" spans="4:7" ht="15">
      <c r="D57" s="157" t="str">
        <f>+PROC1!D61</f>
        <v>Base gravable (ver tabla)</v>
      </c>
      <c r="E57" s="158"/>
      <c r="F57" s="154">
        <f>+PROC1!I61</f>
        <v>3571875</v>
      </c>
      <c r="G57" s="194">
        <f>+PROC1!J61</f>
        <v>0</v>
      </c>
    </row>
    <row r="58" ht="12.75"/>
    <row r="59" ht="12.75">
      <c r="F59" s="159"/>
    </row>
    <row r="60" spans="5:6" ht="29.25" customHeight="1">
      <c r="E60" s="149"/>
      <c r="F60" s="149" t="str">
        <f>+PROC1!I65</f>
        <v>Retención en la fuente a efectuar</v>
      </c>
    </row>
    <row r="61" spans="4:7" ht="27.75" customHeight="1">
      <c r="D61" s="229" t="str">
        <f>+PROC1!D66</f>
        <v>Valor retención en la fuente a practicar por el periodo (art. 383 ET)</v>
      </c>
      <c r="E61" s="160"/>
      <c r="F61" s="160">
        <f>+PROC1!I66</f>
        <v>80000</v>
      </c>
      <c r="G61" s="161">
        <f>+PROC1!J66</f>
        <v>0.01679790026246719</v>
      </c>
    </row>
    <row r="62" spans="4:7" ht="23.25" customHeight="1">
      <c r="D62" s="169"/>
      <c r="E62" s="138"/>
      <c r="F62" s="170"/>
      <c r="G62" s="161"/>
    </row>
    <row r="63" ht="12.75">
      <c r="D63" s="162"/>
    </row>
    <row r="64" ht="15">
      <c r="D64" s="163">
        <f>+PROC1!D70</f>
        <v>0</v>
      </c>
    </row>
    <row r="65" ht="12.75"/>
    <row r="66" ht="12.75">
      <c r="E66" s="114"/>
    </row>
    <row r="67" ht="12.75">
      <c r="F67" s="115" t="s">
        <v>33</v>
      </c>
    </row>
    <row r="68" ht="12.75">
      <c r="F68" s="115" t="s">
        <v>34</v>
      </c>
    </row>
    <row r="69" ht="12.75"/>
    <row r="70" ht="12.75"/>
    <row r="71" ht="12.75"/>
    <row r="72" ht="12.75"/>
    <row r="73" ht="12.75"/>
    <row r="74" ht="12.75"/>
    <row r="75" ht="12.75"/>
    <row r="76" ht="12.75"/>
    <row r="77" ht="12.75"/>
    <row r="78" ht="12.75"/>
    <row r="79" ht="12.75"/>
    <row r="80" ht="12.75" hidden="1"/>
    <row r="81" ht="12.75" hidden="1"/>
    <row r="82" ht="12.75" hidden="1"/>
    <row r="83" ht="12.75" hidden="1"/>
    <row r="84" ht="12.75" hidden="1"/>
    <row r="85" ht="12.75" hidden="1"/>
    <row r="86" ht="12.75" hidden="1"/>
    <row r="87" ht="12.75" hidden="1"/>
    <row r="88" ht="12.75" hidden="1"/>
    <row r="89" ht="12.75" hidden="1"/>
    <row r="90" ht="12.75"/>
    <row r="91" ht="12.75"/>
    <row r="92" ht="12.75"/>
    <row r="93" ht="12.75"/>
    <row r="94" ht="12.75"/>
    <row r="95" ht="12.75"/>
    <row r="96" ht="12.75"/>
    <row r="97" ht="12.75"/>
    <row r="98" ht="12.75"/>
    <row r="99" ht="12.75"/>
    <row r="100" ht="12.75"/>
  </sheetData>
  <sheetProtection password="CAE7" sheet="1"/>
  <mergeCells count="1">
    <mergeCell ref="F37:F38"/>
  </mergeCells>
  <dataValidations count="4">
    <dataValidation allowBlank="1" showInputMessage="1" showErrorMessage="1" prompt="Digite la totalidad de los ingresos recibidos en el año anterior" sqref="F8"/>
    <dataValidation allowBlank="1" showInputMessage="1" showErrorMessage="1" promptTitle="Incluya" prompt="Pagos directos o indirectos&#10;En dinero o en especie&#10;Sean o no factor salarial&#10;Art. 127 y 128 del CST&#10;&#10;Recuerde que en el mes que se pague prima legal, esta se debe liquidar de forma independiente.&#10;" sqref="D25 D24:E24"/>
    <dataValidation allowBlank="1" showInputMessage="1" showErrorMessage="1" prompt="Recuerde que estos pagos que efectue el empleador por concepto de alimentación  del trabajador  o de su conyugue co compañero (a) permanente, sus hijos o su padres son ingresos no constitutivos de renta" sqref="E39"/>
    <dataValidation allowBlank="1" showInputMessage="1" showErrorMessage="1" prompt="Digite el valor promedio mensual  correspondinte al descontado al trabajador en el año inmediatamente anterior&#10;" sqref="E44:E47"/>
  </dataValidations>
  <printOptions/>
  <pageMargins left="0.3937007874015748" right="0.1968503937007874" top="0.1968503937007874" bottom="0.1968503937007874" header="0" footer="0"/>
  <pageSetup fitToHeight="1" fitToWidth="1" orientation="portrait" scale="72" r:id="rId4"/>
  <headerFooter alignWithMargins="0">
    <oddFooter>&amp;C&amp;D&amp;T&amp;R&amp;8
&amp;10www.consultorcontable.com</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Hoja2"/>
  <dimension ref="B1:H29"/>
  <sheetViews>
    <sheetView showGridLines="0" defaultGridColor="0" zoomScale="115" zoomScaleNormal="115" zoomScalePageLayoutView="0" colorId="23" workbookViewId="0" topLeftCell="A1">
      <selection activeCell="I8" sqref="I8"/>
    </sheetView>
  </sheetViews>
  <sheetFormatPr defaultColWidth="0" defaultRowHeight="12.75" outlineLevelCol="1"/>
  <cols>
    <col min="1" max="1" width="0.85546875" style="0" customWidth="1"/>
    <col min="2" max="2" width="14.7109375" style="0" bestFit="1" customWidth="1"/>
    <col min="3" max="3" width="16.7109375" style="0" customWidth="1"/>
    <col min="4" max="4" width="14.140625" style="0" customWidth="1"/>
    <col min="5" max="5" width="67.8515625" style="0" customWidth="1"/>
    <col min="6" max="6" width="13.7109375" style="0" hidden="1" customWidth="1" outlineLevel="1"/>
    <col min="7" max="7" width="14.140625" style="0" hidden="1" customWidth="1" outlineLevel="1"/>
    <col min="8" max="8" width="16.57421875" style="0" hidden="1" customWidth="1" outlineLevel="1"/>
    <col min="9" max="9" width="11.421875" style="0" customWidth="1" collapsed="1"/>
    <col min="10" max="16384" width="0" style="0" hidden="1" customWidth="1"/>
  </cols>
  <sheetData>
    <row r="1" ht="5.25" customHeight="1">
      <c r="E1" s="14"/>
    </row>
    <row r="2" spans="2:5" ht="12" customHeight="1">
      <c r="B2" s="13"/>
      <c r="C2" s="13"/>
      <c r="D2" s="13"/>
      <c r="E2" s="18"/>
    </row>
    <row r="3" spans="2:6" ht="15.75" customHeight="1">
      <c r="B3" s="29"/>
      <c r="C3" s="272" t="s">
        <v>26</v>
      </c>
      <c r="D3" s="272"/>
      <c r="E3" s="272"/>
      <c r="F3" s="28"/>
    </row>
    <row r="4" spans="2:5" ht="17.25" customHeight="1">
      <c r="B4" s="13"/>
      <c r="C4" s="13"/>
      <c r="D4" s="13"/>
      <c r="E4" s="18"/>
    </row>
    <row r="5" ht="13.5" thickBot="1"/>
    <row r="6" spans="2:5" ht="15.75" thickBot="1">
      <c r="B6" s="279" t="s">
        <v>7</v>
      </c>
      <c r="C6" s="280"/>
      <c r="D6" s="280"/>
      <c r="E6" s="281"/>
    </row>
    <row r="7" spans="2:8" ht="15" customHeight="1">
      <c r="B7" s="17"/>
      <c r="C7" s="1"/>
      <c r="D7" s="1" t="s">
        <v>70</v>
      </c>
      <c r="E7" s="1"/>
      <c r="G7" t="s">
        <v>6</v>
      </c>
      <c r="H7" s="8">
        <f>+PROC1!I61/PROC1!I15</f>
        <v>107.72937024972856</v>
      </c>
    </row>
    <row r="8" spans="2:5" ht="10.5" customHeight="1" thickBot="1">
      <c r="B8" s="1"/>
      <c r="C8" s="1"/>
      <c r="D8" s="1"/>
      <c r="E8" s="1"/>
    </row>
    <row r="9" spans="2:8" ht="14.25" customHeight="1">
      <c r="B9" s="277" t="s">
        <v>20</v>
      </c>
      <c r="C9" s="278"/>
      <c r="D9" s="284" t="s">
        <v>23</v>
      </c>
      <c r="E9" s="282" t="s">
        <v>24</v>
      </c>
      <c r="F9" s="275" t="s">
        <v>5</v>
      </c>
      <c r="G9" s="273" t="s">
        <v>25</v>
      </c>
      <c r="H9" s="273" t="s">
        <v>6</v>
      </c>
    </row>
    <row r="10" spans="2:8" ht="15" customHeight="1" thickBot="1">
      <c r="B10" s="15" t="s">
        <v>21</v>
      </c>
      <c r="C10" s="16" t="s">
        <v>22</v>
      </c>
      <c r="D10" s="285"/>
      <c r="E10" s="283"/>
      <c r="F10" s="276"/>
      <c r="G10" s="274"/>
      <c r="H10" s="274"/>
    </row>
    <row r="11" spans="2:8" ht="23.25" customHeight="1">
      <c r="B11" s="19" t="s">
        <v>0</v>
      </c>
      <c r="C11" s="20">
        <v>95</v>
      </c>
      <c r="D11" s="21">
        <v>0</v>
      </c>
      <c r="E11" s="34">
        <v>0</v>
      </c>
      <c r="F11" s="30"/>
      <c r="G11" s="2"/>
      <c r="H11" s="5"/>
    </row>
    <row r="12" spans="2:8" ht="14.25">
      <c r="B12" s="22">
        <v>95</v>
      </c>
      <c r="C12" s="23">
        <v>150</v>
      </c>
      <c r="D12" s="24">
        <v>0.19</v>
      </c>
      <c r="E12" s="32" t="s">
        <v>2</v>
      </c>
      <c r="F12" s="30"/>
      <c r="G12" s="2" t="b">
        <f>AND($H$7&gt;=B12,$H$7&lt;C12)</f>
        <v>1</v>
      </c>
      <c r="H12" s="5">
        <f>IF(G12=TRUE,($H$7-B12)*D12,0)</f>
        <v>2.4185803474484264</v>
      </c>
    </row>
    <row r="13" spans="2:8" ht="28.5">
      <c r="B13" s="22">
        <v>150</v>
      </c>
      <c r="C13" s="23">
        <v>360</v>
      </c>
      <c r="D13" s="24">
        <v>0.28</v>
      </c>
      <c r="E13" s="32" t="s">
        <v>3</v>
      </c>
      <c r="F13" s="30">
        <v>10</v>
      </c>
      <c r="G13" s="2" t="b">
        <f>AND($H$7&gt;=B13,$H$7&lt;C13)</f>
        <v>0</v>
      </c>
      <c r="H13" s="5">
        <f>IF(G13=TRUE,($H$7-B13)*D13+F13,0)</f>
        <v>0</v>
      </c>
    </row>
    <row r="14" spans="2:8" ht="29.25" thickBot="1">
      <c r="B14" s="25">
        <v>360</v>
      </c>
      <c r="C14" s="26" t="s">
        <v>1</v>
      </c>
      <c r="D14" s="27">
        <v>0.33</v>
      </c>
      <c r="E14" s="33" t="s">
        <v>4</v>
      </c>
      <c r="F14" s="31">
        <v>69</v>
      </c>
      <c r="G14" s="3" t="b">
        <f>AND($H$7&gt;=B14,$H$7&lt;C14)</f>
        <v>0</v>
      </c>
      <c r="H14" s="6">
        <f>IF(G14=TRUE,($H$7-B14)*D14+F14,0)</f>
        <v>0</v>
      </c>
    </row>
    <row r="15" ht="13.5" thickBot="1">
      <c r="H15" s="7">
        <f>SUM(H12:H14)</f>
        <v>2.4185803474484264</v>
      </c>
    </row>
    <row r="16" spans="2:3" ht="12.75">
      <c r="B16" s="35" t="s">
        <v>8</v>
      </c>
      <c r="C16" s="10"/>
    </row>
    <row r="17" spans="2:3" ht="12.75">
      <c r="B17" s="10"/>
      <c r="C17" s="10"/>
    </row>
    <row r="18" spans="2:3" ht="12.75">
      <c r="B18" s="10"/>
      <c r="C18" s="10"/>
    </row>
    <row r="19" ht="12.75">
      <c r="F19" s="4"/>
    </row>
    <row r="25" ht="12.75">
      <c r="D25" s="11"/>
    </row>
    <row r="29" spans="3:4" ht="12.75">
      <c r="C29" s="12"/>
      <c r="D29" s="9"/>
    </row>
  </sheetData>
  <sheetProtection password="CAE7" sheet="1"/>
  <mergeCells count="8">
    <mergeCell ref="C3:E3"/>
    <mergeCell ref="H9:H10"/>
    <mergeCell ref="F9:F10"/>
    <mergeCell ref="B9:C9"/>
    <mergeCell ref="B6:E6"/>
    <mergeCell ref="E9:E10"/>
    <mergeCell ref="D9:D10"/>
    <mergeCell ref="G9:G10"/>
  </mergeCells>
  <printOptions horizontalCentered="1" verticalCentered="1"/>
  <pageMargins left="0.7874015748031497" right="0.7874015748031497" top="0.984251968503937" bottom="0.984251968503937" header="0" footer="0"/>
  <pageSetup horizontalDpi="600" verticalDpi="600" orientation="landscape" paperSize="119" scale="90" r:id="rId2"/>
  <drawing r:id="rId1"/>
</worksheet>
</file>

<file path=xl/worksheets/sheet4.xml><?xml version="1.0" encoding="utf-8"?>
<worksheet xmlns="http://schemas.openxmlformats.org/spreadsheetml/2006/main" xmlns:r="http://schemas.openxmlformats.org/officeDocument/2006/relationships">
  <sheetPr codeName="Hoja4"/>
  <dimension ref="A1:A1"/>
  <sheetViews>
    <sheetView zoomScalePageLayoutView="0" workbookViewId="0" topLeftCell="A1">
      <selection activeCell="C11" sqref="C11"/>
    </sheetView>
  </sheetViews>
  <sheetFormatPr defaultColWidth="11.57421875" defaultRowHeight="12.75"/>
  <cols>
    <col min="1" max="16384" width="11.57421875" style="36" customWidth="1"/>
  </cols>
  <sheetData/>
  <sheetProtection password="CAE7" sheet="1"/>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DUSSAN SALAZAR</dc:creator>
  <cp:keywords/>
  <dc:description>APLICATIVO RENTA EN SALARIOS
Derechos reservados WILLIAM DUSSAN SALAZAR 2009</dc:description>
  <cp:lastModifiedBy>William</cp:lastModifiedBy>
  <cp:lastPrinted>2017-02-27T04:49:52Z</cp:lastPrinted>
  <dcterms:created xsi:type="dcterms:W3CDTF">2008-06-25T16:51:19Z</dcterms:created>
  <dcterms:modified xsi:type="dcterms:W3CDTF">2018-04-03T15:36:20Z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