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472" activeTab="0"/>
  </bookViews>
  <sheets>
    <sheet name="PROC1" sheetId="1" r:id="rId1"/>
    <sheet name="PRINT1" sheetId="2" r:id="rId2"/>
    <sheet name="TABLA" sheetId="3" r:id="rId3"/>
    <sheet name="clave" sheetId="4" r:id="rId4"/>
  </sheets>
  <definedNames>
    <definedName name="_xlfn.IFERROR" hidden="1">#NAME?</definedName>
  </definedNames>
  <calcPr fullCalcOnLoad="1"/>
</workbook>
</file>

<file path=xl/comments1.xml><?xml version="1.0" encoding="utf-8"?>
<comments xmlns="http://schemas.openxmlformats.org/spreadsheetml/2006/main">
  <authors>
    <author>familia</author>
    <author>Leonardo Var?n Garcia</author>
    <author>WILIAM</author>
  </authors>
  <commentList>
    <comment ref="D15" authorId="0">
      <text>
        <r>
          <rPr>
            <b/>
            <sz val="8"/>
            <rFont val="Tahoma"/>
            <family val="2"/>
          </rPr>
          <t xml:space="preserve">Señale si el contribuyente es declarante o no declarante
</t>
        </r>
      </text>
    </comment>
    <comment ref="I67" authorId="0">
      <text>
        <r>
          <rPr>
            <b/>
            <sz val="8"/>
            <rFont val="Tahoma"/>
            <family val="2"/>
          </rPr>
          <t>Retención, solo si el pago corresponde a un periodo mayor a un mes.</t>
        </r>
      </text>
    </comment>
    <comment ref="E67" authorId="0">
      <text>
        <r>
          <rPr>
            <b/>
            <sz val="8"/>
            <rFont val="Tahoma"/>
            <family val="2"/>
          </rPr>
          <t>Retención correspondiente a un mes</t>
        </r>
      </text>
    </comment>
    <comment ref="D49" authorId="0">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rFont val="Tahoma"/>
            <family val="2"/>
          </rPr>
          <t xml:space="preserve">
</t>
        </r>
      </text>
    </comment>
    <comment ref="D51" authorId="0">
      <text>
        <r>
          <rPr>
            <sz val="9"/>
            <rFont val="Tahoma"/>
            <family val="2"/>
          </rPr>
          <t>Decreto 4713 de 2005</t>
        </r>
      </text>
    </comment>
    <comment ref="D48" authorId="0">
      <text>
        <r>
          <rPr>
            <b/>
            <sz val="8"/>
            <rFont val="Tahoma"/>
            <family val="2"/>
          </rPr>
          <t>El parágrafo 1 del articulo 1 del Decreto 1070 de 2013, estableció que : "Para efectos de la disminución de la base los pagos por salud de que trata el literal a) del artículo 387 del ET son todos aquellos efectuados por los Planes Adicionales de Salud, de que tratan las normas de seguridad social en salud, que se financien con cargo exclusivo a los recursos que paguen los particulares a entidades vigiladas por la Superintendencia Nacional de Salud".</t>
        </r>
        <r>
          <rPr>
            <sz val="8"/>
            <rFont val="Tahoma"/>
            <family val="2"/>
          </rPr>
          <t xml:space="preserve">
</t>
        </r>
      </text>
    </comment>
    <comment ref="J26" authorId="1">
      <text>
        <r>
          <rPr>
            <sz val="9"/>
            <rFont val="Tahoma"/>
            <family val="2"/>
          </rPr>
          <t xml:space="preserve">
Si el pago que esta realizando corresponde a varios meses, por favor digite el número de meses a los que corresponde, de lo contrario deje "1"</t>
        </r>
      </text>
    </comment>
    <comment ref="D33" authorId="0">
      <text>
        <r>
          <rPr>
            <b/>
            <sz val="9"/>
            <rFont val="Tahoma"/>
            <family val="2"/>
          </rPr>
          <t xml:space="preserve">ARTÍCULO 56. APORTES OBLIGATORIOS AL SISTEMA GENERAL DE SALUD. </t>
        </r>
        <r>
          <rPr>
            <sz val="9"/>
            <rFont val="Tahoma"/>
            <family val="2"/>
          </rPr>
          <t xml:space="preserve">Los aportes obligatorios que efectúen los trabajadores, empleadores y afiliados al Sistema General de Seguridad Social en Salud no harán parte de la base para aplicar la retención en la fuente por salarios, y serán considerados como un ingreso no constitutivo de renta ni de ganancia ocasional.
</t>
        </r>
      </text>
    </comment>
    <comment ref="D32" authorId="2">
      <text>
        <r>
          <rPr>
            <sz val="9"/>
            <rFont val="Tahoma"/>
            <family val="2"/>
          </rPr>
          <t xml:space="preserve">
Aportes voluntarios a fondos de pesriones obligatorias (Régimen ahorro individual)</t>
        </r>
      </text>
    </comment>
  </commentList>
</comments>
</file>

<file path=xl/sharedStrings.xml><?xml version="1.0" encoding="utf-8"?>
<sst xmlns="http://schemas.openxmlformats.org/spreadsheetml/2006/main" count="128" uniqueCount="106">
  <si>
    <t>&gt;0</t>
  </si>
  <si>
    <t>En adelante</t>
  </si>
  <si>
    <t>MÁS</t>
  </si>
  <si>
    <t>UVT</t>
  </si>
  <si>
    <t>Tabla netamente informativa</t>
  </si>
  <si>
    <t>www.consultorcontable.com</t>
  </si>
  <si>
    <t xml:space="preserve">      Digite los datos del empleado</t>
  </si>
  <si>
    <t>Datos</t>
  </si>
  <si>
    <t>Limites</t>
  </si>
  <si>
    <t>Depuración</t>
  </si>
  <si>
    <t>Mes</t>
  </si>
  <si>
    <t xml:space="preserve">Valor UVT </t>
  </si>
  <si>
    <t>Conceptos</t>
  </si>
  <si>
    <t>Total Ingresos mes</t>
  </si>
  <si>
    <t>Subtotal  (B)</t>
  </si>
  <si>
    <t>Total deducciones</t>
  </si>
  <si>
    <t>Rangos en  UVT</t>
  </si>
  <si>
    <t>Desde</t>
  </si>
  <si>
    <t>Hasta</t>
  </si>
  <si>
    <t>Tarifa marginal</t>
  </si>
  <si>
    <t>Impuesto</t>
  </si>
  <si>
    <t>Resultado</t>
  </si>
  <si>
    <t>Tabla de retención en la fuente para ingresos laborales</t>
  </si>
  <si>
    <t xml:space="preserve"> </t>
  </si>
  <si>
    <t>Declarante</t>
  </si>
  <si>
    <t>No declarante</t>
  </si>
  <si>
    <t>30% del Ingreso tributario del año y hasta  3.800 UVT anuales (316,66 UVT Mensuales)</t>
  </si>
  <si>
    <t>Formulas Limites</t>
  </si>
  <si>
    <t/>
  </si>
  <si>
    <t>__________________</t>
  </si>
  <si>
    <t>Revisó</t>
  </si>
  <si>
    <t>Digite el nombre de la empresa contratante</t>
  </si>
  <si>
    <t>Digite nombre del contratista</t>
  </si>
  <si>
    <t>Periodo</t>
  </si>
  <si>
    <t>Valor del contrato</t>
  </si>
  <si>
    <t>Valor mensualizado del contrato</t>
  </si>
  <si>
    <t>Menos deducciones</t>
  </si>
  <si>
    <t>Total pagos en el mes</t>
  </si>
  <si>
    <t>Base gravable (ver tabla)</t>
  </si>
  <si>
    <t>Sin límites</t>
  </si>
  <si>
    <t xml:space="preserve">Contrato numero </t>
  </si>
  <si>
    <t>Fondo de Solidaridad Pensional</t>
  </si>
  <si>
    <t>Total rentas exentas</t>
  </si>
  <si>
    <t>MM/DD/AA</t>
  </si>
  <si>
    <t>Menos rentas exentas</t>
  </si>
  <si>
    <t>Valor retención en la fuente a practicar por el periodo (art. 383 ET)</t>
  </si>
  <si>
    <t>Retención por un mes</t>
  </si>
  <si>
    <t>Información sobre el contrato (datos solamente informativos)</t>
  </si>
  <si>
    <t>Retención en la fuente a efectuar</t>
  </si>
  <si>
    <t>Digite los meses a los que corresponde el pago</t>
  </si>
  <si>
    <t>Nota: la retención en la fuente a practicar, corresponde al periodo al cual se</t>
  </si>
  <si>
    <t>realiza el cálculo, en este caso es de</t>
  </si>
  <si>
    <t>meses</t>
  </si>
  <si>
    <t>Aportes con destino a cuentas AFC (art 126-4 ET)</t>
  </si>
  <si>
    <t>Hasta 10% del subtotal B. y hasta 32 UVT</t>
  </si>
  <si>
    <t>Menos renta exenta -25%  del subtotal (C)  (Numeral 10 art. 206 ET)</t>
  </si>
  <si>
    <t>240 UVT</t>
  </si>
  <si>
    <t>Intereses por prestamos de vivienda (en proporción a los meses certificados)</t>
  </si>
  <si>
    <t>100 UVT , promedio año anterior</t>
  </si>
  <si>
    <t>Pago por medicina prepagada, planes adicionales de salud y pagos por seguros de salud</t>
  </si>
  <si>
    <t>CC. 7.999.999</t>
  </si>
  <si>
    <t>Valor factura o cuenta de cobro</t>
  </si>
  <si>
    <t>Aportes a Fondos de Pensiones Voluntarias (art. 126-1 ET)</t>
  </si>
  <si>
    <t>http://www.consultorcontable.com/retefuente-t-independiente/</t>
  </si>
  <si>
    <t>Ingresos como empleado</t>
  </si>
  <si>
    <t>Menos ingresos no constitutivos de renta (INCR)</t>
  </si>
  <si>
    <t>Aportes obligatorios a Fondos de Pensiones (art. 55 ET)</t>
  </si>
  <si>
    <t>Total ingresos no contitutivos de renta ni ganancia ocasional</t>
  </si>
  <si>
    <t>Honorarios, comisiones o servicios, prestados con hasta un trabajador o contratista</t>
  </si>
  <si>
    <t>Subtotal (A)</t>
  </si>
  <si>
    <t>Total renta exentas (incluye el 25%) y deducciones</t>
  </si>
  <si>
    <t>Límite del 40% sobre Rentas Exentas y Deducciones</t>
  </si>
  <si>
    <t>No puede exceder de 5.040 UVT</t>
  </si>
  <si>
    <t>Subtotal  (C)</t>
  </si>
  <si>
    <t>Por dependientes (Art 387 ET)- Según el oficio 036306 de 2016, tambien aplica para independientes.</t>
  </si>
  <si>
    <t>Año 2019</t>
  </si>
  <si>
    <t>Aportes obligatorios al sistema de salud (art. 56 ET)</t>
  </si>
  <si>
    <t>Retención en la fuente para Rentas de trabajo diferentes a salarios</t>
  </si>
  <si>
    <t>Aportes vol. a fondos de pensiones oblig. (RAI) (Art. 55 ET)</t>
  </si>
  <si>
    <t>25 % del ingreso laboral y hasta 2.500 UVT</t>
  </si>
  <si>
    <t>William Dussan Salazar</t>
  </si>
  <si>
    <t>consultorcontable1@gmail.com</t>
  </si>
  <si>
    <t>Leonardo Varón García</t>
  </si>
  <si>
    <t xml:space="preserve">       leovarong@yahoo.com</t>
  </si>
  <si>
    <t>Diseño</t>
  </si>
  <si>
    <t>Aportes a ARL</t>
  </si>
  <si>
    <t>Enero de 2020</t>
  </si>
  <si>
    <t>Febrero de 2020</t>
  </si>
  <si>
    <t>Marzo de 2020</t>
  </si>
  <si>
    <t>Abril de 2020</t>
  </si>
  <si>
    <t>Mayo de 2020</t>
  </si>
  <si>
    <t>Junio de 2020</t>
  </si>
  <si>
    <t>Julio de 2020</t>
  </si>
  <si>
    <t>Agosto de 2020</t>
  </si>
  <si>
    <t>Septiembre de 2020</t>
  </si>
  <si>
    <t>Octubre de 2020</t>
  </si>
  <si>
    <t>Noviembre de 2020</t>
  </si>
  <si>
    <t>Diciembre de 2020</t>
  </si>
  <si>
    <t>Año 2020</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</si>
  <si>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</si>
  <si>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</si>
  <si>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</si>
  <si>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</si>
  <si>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</si>
  <si>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</si>
  <si>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Art. 383 del ET</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</si>
</sst>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 #,##0.0_ ;_ * \-#,##0.0_ ;_ * &quot;-&quot;??_ ;_ @_ "/>
    <numFmt numFmtId="195" formatCode="_ * #,##0_ ;_ * \-#,##0_ ;_ * &quot;-&quot;??_ ;_ @_ "/>
    <numFmt numFmtId="196" formatCode="&quot;$&quot;\ #,##0"/>
    <numFmt numFmtId="197" formatCode="0.0000"/>
    <numFmt numFmtId="198" formatCode="0.000"/>
    <numFmt numFmtId="199" formatCode="0.0"/>
    <numFmt numFmtId="200" formatCode="_ &quot;$&quot;\ * #,##0.0_ ;_ &quot;$&quot;\ * \-#,##0.0_ ;_ &quot;$&quot;\ * &quot;-&quot;??_ ;_ @_ "/>
    <numFmt numFmtId="201" formatCode="_ &quot;$&quot;\ * #,##0_ ;_ &quot;$&quot;\ * \-#,##0_ ;_ &quot;$&quot;\ * &quot;-&quot;??_ ;_ @_ "/>
    <numFmt numFmtId="202" formatCode="0.0%"/>
    <numFmt numFmtId="203" formatCode="0_ ;\-0\ "/>
    <numFmt numFmtId="204" formatCode="[$-240A]dddd\,\ dd&quot; de &quot;mmmm&quot; de &quot;yy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_);_(* \(#,##0\);_(* &quot;-&quot;??_);_(@_)"/>
    <numFmt numFmtId="210" formatCode="[$-C0A]d\-mmm\-yy;@"/>
    <numFmt numFmtId="211" formatCode="[$-80A]dddd\,\ dd&quot; de &quot;mmmm&quot; de &quot;yyyy"/>
    <numFmt numFmtId="212" formatCode="dd/mm/yy;@"/>
    <numFmt numFmtId="213" formatCode="#,##0_ ;\-#,##0\ "/>
    <numFmt numFmtId="214" formatCode="dd\-mm\-yy;@"/>
    <numFmt numFmtId="215" formatCode="0.000%"/>
    <numFmt numFmtId="216" formatCode="[$-240A]hh:mm:ss\ AM/PM"/>
  </numFmts>
  <fonts count="110">
    <font>
      <sz val="10"/>
      <name val="Arial"/>
      <family val="0"/>
    </font>
    <font>
      <sz val="8"/>
      <name val="Arial"/>
      <family val="2"/>
    </font>
    <font>
      <b/>
      <sz val="10"/>
      <name val="Arial"/>
      <family val="2"/>
    </font>
    <font>
      <sz val="11"/>
      <name val="Arial"/>
      <family val="2"/>
    </font>
    <font>
      <sz val="11"/>
      <color indexed="13"/>
      <name val="Verdana"/>
      <family val="2"/>
    </font>
    <font>
      <u val="single"/>
      <sz val="10"/>
      <color indexed="12"/>
      <name val="Arial"/>
      <family val="2"/>
    </font>
    <font>
      <u val="single"/>
      <sz val="10"/>
      <color indexed="36"/>
      <name val="Arial"/>
      <family val="2"/>
    </font>
    <font>
      <b/>
      <sz val="10"/>
      <name val="Tahoma"/>
      <family val="2"/>
    </font>
    <font>
      <b/>
      <sz val="12"/>
      <name val="Arial"/>
      <family val="2"/>
    </font>
    <font>
      <b/>
      <sz val="12"/>
      <color indexed="11"/>
      <name val="Tahoma"/>
      <family val="2"/>
    </font>
    <font>
      <i/>
      <sz val="11"/>
      <name val="Arial"/>
      <family val="2"/>
    </font>
    <font>
      <b/>
      <sz val="11"/>
      <color indexed="9"/>
      <name val="Arial"/>
      <family val="2"/>
    </font>
    <font>
      <sz val="10"/>
      <color indexed="56"/>
      <name val="Arial"/>
      <family val="2"/>
    </font>
    <font>
      <sz val="9"/>
      <name val="Tahoma"/>
      <family val="2"/>
    </font>
    <font>
      <b/>
      <sz val="9"/>
      <name val="Tahoma"/>
      <family val="2"/>
    </font>
    <font>
      <sz val="10"/>
      <color indexed="8"/>
      <name val="Arial"/>
      <family val="2"/>
    </font>
    <font>
      <sz val="10"/>
      <color indexed="9"/>
      <name val="Arial"/>
      <family val="2"/>
    </font>
    <font>
      <b/>
      <sz val="14"/>
      <color indexed="11"/>
      <name val="Arial"/>
      <family val="2"/>
    </font>
    <font>
      <b/>
      <sz val="16"/>
      <color indexed="11"/>
      <name val="Arial"/>
      <family val="2"/>
    </font>
    <font>
      <b/>
      <sz val="10"/>
      <color indexed="11"/>
      <name val="Arial"/>
      <family val="2"/>
    </font>
    <font>
      <sz val="11"/>
      <color indexed="13"/>
      <name val="Arial"/>
      <family val="2"/>
    </font>
    <font>
      <sz val="10"/>
      <color indexed="12"/>
      <name val="Arial"/>
      <family val="2"/>
    </font>
    <font>
      <b/>
      <sz val="10"/>
      <color indexed="9"/>
      <name val="Arial"/>
      <family val="2"/>
    </font>
    <font>
      <b/>
      <sz val="10"/>
      <color indexed="13"/>
      <name val="Arial"/>
      <family val="2"/>
    </font>
    <font>
      <sz val="10"/>
      <color indexed="13"/>
      <name val="Arial"/>
      <family val="2"/>
    </font>
    <font>
      <b/>
      <sz val="11"/>
      <color indexed="13"/>
      <name val="Arial"/>
      <family val="2"/>
    </font>
    <font>
      <b/>
      <sz val="12"/>
      <color indexed="53"/>
      <name val="Arial"/>
      <family val="2"/>
    </font>
    <font>
      <sz val="7"/>
      <name val="Arial"/>
      <family val="2"/>
    </font>
    <font>
      <b/>
      <sz val="7"/>
      <name val="Arial"/>
      <family val="2"/>
    </font>
    <font>
      <b/>
      <sz val="8"/>
      <name val="Arial"/>
      <family val="2"/>
    </font>
    <font>
      <b/>
      <sz val="10"/>
      <color indexed="53"/>
      <name val="Arial"/>
      <family val="2"/>
    </font>
    <font>
      <b/>
      <sz val="14"/>
      <name val="Arial"/>
      <family val="2"/>
    </font>
    <font>
      <b/>
      <sz val="16"/>
      <name val="Arial"/>
      <family val="2"/>
    </font>
    <font>
      <sz val="6"/>
      <name val="Arial"/>
      <family val="2"/>
    </font>
    <font>
      <b/>
      <sz val="11"/>
      <name val="Arial"/>
      <family val="2"/>
    </font>
    <font>
      <sz val="12"/>
      <name val="Arial"/>
      <family val="2"/>
    </font>
    <font>
      <sz val="9"/>
      <name val="Arial"/>
      <family val="2"/>
    </font>
    <font>
      <sz val="24"/>
      <name val="Arial"/>
      <family val="2"/>
    </font>
    <font>
      <b/>
      <sz val="8"/>
      <name val="Tahoma"/>
      <family val="2"/>
    </font>
    <font>
      <sz val="26"/>
      <name val="Arial"/>
      <family val="2"/>
    </font>
    <font>
      <sz val="8"/>
      <name val="Tahoma"/>
      <family val="2"/>
    </font>
    <font>
      <sz val="16"/>
      <name val="Arial"/>
      <family val="2"/>
    </font>
    <font>
      <sz val="14"/>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9"/>
      <name val="Arial"/>
      <family val="2"/>
    </font>
    <font>
      <sz val="10"/>
      <color indexed="10"/>
      <name val="Arial"/>
      <family val="2"/>
    </font>
    <font>
      <b/>
      <sz val="11"/>
      <color indexed="10"/>
      <name val="Arial"/>
      <family val="2"/>
    </font>
    <font>
      <sz val="7"/>
      <color indexed="10"/>
      <name val="Arial"/>
      <family val="2"/>
    </font>
    <font>
      <b/>
      <sz val="10"/>
      <color indexed="10"/>
      <name val="Arial"/>
      <family val="2"/>
    </font>
    <font>
      <b/>
      <sz val="7"/>
      <color indexed="10"/>
      <name val="Arial"/>
      <family val="2"/>
    </font>
    <font>
      <sz val="8"/>
      <color indexed="10"/>
      <name val="Arial"/>
      <family val="2"/>
    </font>
    <font>
      <b/>
      <sz val="8"/>
      <color indexed="10"/>
      <name val="Arial"/>
      <family val="2"/>
    </font>
    <font>
      <sz val="9"/>
      <color indexed="10"/>
      <name val="Arial"/>
      <family val="2"/>
    </font>
    <font>
      <sz val="14"/>
      <color indexed="10"/>
      <name val="Arial"/>
      <family val="2"/>
    </font>
    <font>
      <sz val="16"/>
      <color indexed="10"/>
      <name val="Arial"/>
      <family val="2"/>
    </font>
    <font>
      <b/>
      <sz val="8"/>
      <color indexed="9"/>
      <name val="Arial"/>
      <family val="2"/>
    </font>
    <font>
      <b/>
      <sz val="14"/>
      <color indexed="10"/>
      <name val="Arial"/>
      <family val="2"/>
    </font>
    <font>
      <sz val="11"/>
      <color indexed="8"/>
      <name val="Arial"/>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0"/>
      <name val="Arial"/>
      <family val="2"/>
    </font>
    <font>
      <sz val="10"/>
      <color rgb="FFFF0000"/>
      <name val="Arial"/>
      <family val="2"/>
    </font>
    <font>
      <sz val="10"/>
      <color theme="0"/>
      <name val="Arial"/>
      <family val="2"/>
    </font>
    <font>
      <b/>
      <sz val="11"/>
      <color rgb="FFFF0000"/>
      <name val="Arial"/>
      <family val="2"/>
    </font>
    <font>
      <sz val="7"/>
      <color rgb="FFFF0000"/>
      <name val="Arial"/>
      <family val="2"/>
    </font>
    <font>
      <b/>
      <sz val="10"/>
      <color rgb="FFFF0000"/>
      <name val="Arial"/>
      <family val="2"/>
    </font>
    <font>
      <b/>
      <sz val="7"/>
      <color rgb="FFFF0000"/>
      <name val="Arial"/>
      <family val="2"/>
    </font>
    <font>
      <sz val="8"/>
      <color rgb="FFFF0000"/>
      <name val="Arial"/>
      <family val="2"/>
    </font>
    <font>
      <b/>
      <sz val="8"/>
      <color rgb="FFFF0000"/>
      <name val="Arial"/>
      <family val="2"/>
    </font>
    <font>
      <b/>
      <sz val="11"/>
      <color theme="0"/>
      <name val="Arial"/>
      <family val="2"/>
    </font>
    <font>
      <b/>
      <sz val="10"/>
      <color theme="0"/>
      <name val="Arial"/>
      <family val="2"/>
    </font>
    <font>
      <sz val="9"/>
      <color rgb="FFFF0000"/>
      <name val="Arial"/>
      <family val="2"/>
    </font>
    <font>
      <sz val="14"/>
      <color rgb="FFFF0000"/>
      <name val="Arial"/>
      <family val="2"/>
    </font>
    <font>
      <sz val="16"/>
      <color rgb="FFFF0000"/>
      <name val="Arial"/>
      <family val="2"/>
    </font>
    <font>
      <b/>
      <sz val="8"/>
      <color theme="0"/>
      <name val="Arial"/>
      <family val="2"/>
    </font>
    <font>
      <sz val="11"/>
      <color rgb="FF000000"/>
      <name val="Arial"/>
      <family val="2"/>
    </font>
    <font>
      <sz val="10"/>
      <color theme="1"/>
      <name val="Arial"/>
      <family val="2"/>
    </font>
    <font>
      <b/>
      <sz val="14"/>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FF"/>
        <bgColor indexed="64"/>
      </patternFill>
    </fill>
    <fill>
      <patternFill patternType="solid">
        <fgColor indexed="18"/>
        <bgColor indexed="64"/>
      </patternFill>
    </fill>
    <fill>
      <patternFill patternType="solid">
        <fgColor theme="9"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n"/>
      <top style="thin"/>
      <bottom style="thin"/>
    </border>
    <border>
      <left style="medium">
        <color indexed="53"/>
      </left>
      <right>
        <color indexed="63"/>
      </right>
      <top style="medium">
        <color indexed="53"/>
      </top>
      <bottom style="medium">
        <color indexed="5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color indexed="53"/>
      </top>
      <bottom style="medium">
        <color indexed="53"/>
      </bottom>
    </border>
    <border>
      <left>
        <color indexed="63"/>
      </left>
      <right style="medium">
        <color indexed="53"/>
      </right>
      <top style="medium">
        <color indexed="53"/>
      </top>
      <bottom style="medium">
        <color indexed="53"/>
      </bottom>
    </border>
    <border>
      <left style="medium">
        <color indexed="53"/>
      </left>
      <right style="medium">
        <color indexed="53"/>
      </right>
      <top style="medium">
        <color indexed="53"/>
      </top>
      <bottom style="medium">
        <color indexed="53"/>
      </bottom>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color rgb="FF000000"/>
      </left>
      <right style="medium">
        <color rgb="FF000000"/>
      </right>
      <top style="medium">
        <color rgb="FF000000"/>
      </top>
      <bottom style="medium">
        <color rgb="FF000000"/>
      </bottom>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8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289">
    <xf numFmtId="0" fontId="0" fillId="0" borderId="0" xfId="0" applyAlignment="1">
      <alignment/>
    </xf>
    <xf numFmtId="0" fontId="2" fillId="0" borderId="0" xfId="0" applyFont="1" applyAlignment="1">
      <alignment horizontal="center"/>
    </xf>
    <xf numFmtId="199" fontId="0" fillId="0" borderId="0" xfId="0" applyNumberFormat="1" applyAlignment="1">
      <alignment/>
    </xf>
    <xf numFmtId="193" fontId="0" fillId="0" borderId="10" xfId="49" applyNumberFormat="1" applyFont="1" applyBorder="1" applyAlignment="1">
      <alignment/>
    </xf>
    <xf numFmtId="194" fontId="0" fillId="0" borderId="0" xfId="49" applyNumberFormat="1" applyFont="1" applyAlignment="1">
      <alignment/>
    </xf>
    <xf numFmtId="193" fontId="0" fillId="0" borderId="0" xfId="49" applyFont="1" applyAlignment="1">
      <alignment/>
    </xf>
    <xf numFmtId="201" fontId="0" fillId="0" borderId="0" xfId="51" applyNumberFormat="1" applyFont="1" applyAlignment="1">
      <alignment/>
    </xf>
    <xf numFmtId="193" fontId="0" fillId="0" borderId="0" xfId="0" applyNumberFormat="1" applyAlignment="1">
      <alignment/>
    </xf>
    <xf numFmtId="202" fontId="0" fillId="0" borderId="0" xfId="55" applyNumberFormat="1" applyFont="1" applyAlignment="1">
      <alignment/>
    </xf>
    <xf numFmtId="0" fontId="0" fillId="33" borderId="0" xfId="0" applyFill="1" applyAlignment="1">
      <alignment/>
    </xf>
    <xf numFmtId="0" fontId="0" fillId="0" borderId="0" xfId="0" applyFill="1" applyAlignment="1">
      <alignment horizontal="right"/>
    </xf>
    <xf numFmtId="0" fontId="7" fillId="0" borderId="0" xfId="0" applyFont="1" applyAlignment="1">
      <alignment horizontal="left"/>
    </xf>
    <xf numFmtId="195" fontId="0" fillId="33" borderId="0" xfId="49" applyNumberFormat="1" applyFont="1" applyFill="1" applyAlignment="1">
      <alignment/>
    </xf>
    <xf numFmtId="0" fontId="3" fillId="34" borderId="11" xfId="0" applyFont="1" applyFill="1" applyBorder="1" applyAlignment="1">
      <alignment horizontal="center" vertical="top" wrapText="1"/>
    </xf>
    <xf numFmtId="9" fontId="3" fillId="34" borderId="11" xfId="0" applyNumberFormat="1" applyFont="1" applyFill="1" applyBorder="1" applyAlignment="1">
      <alignment horizontal="center" vertical="top" wrapText="1"/>
    </xf>
    <xf numFmtId="0" fontId="8" fillId="0" borderId="0" xfId="0" applyFont="1" applyFill="1" applyBorder="1" applyAlignment="1">
      <alignment horizontal="center"/>
    </xf>
    <xf numFmtId="0" fontId="0" fillId="33" borderId="0" xfId="0" applyFill="1" applyBorder="1" applyAlignment="1">
      <alignment/>
    </xf>
    <xf numFmtId="201" fontId="12" fillId="0" borderId="0" xfId="51" applyNumberFormat="1" applyFont="1" applyAlignment="1">
      <alignment/>
    </xf>
    <xf numFmtId="0" fontId="0" fillId="0" borderId="0" xfId="0" applyFont="1" applyAlignment="1">
      <alignment/>
    </xf>
    <xf numFmtId="10" fontId="15" fillId="35" borderId="0" xfId="55" applyNumberFormat="1" applyFont="1" applyFill="1" applyBorder="1" applyAlignment="1" applyProtection="1">
      <alignment/>
      <protection locked="0"/>
    </xf>
    <xf numFmtId="210" fontId="15" fillId="35" borderId="0" xfId="0" applyNumberFormat="1" applyFont="1" applyFill="1" applyBorder="1" applyAlignment="1" applyProtection="1">
      <alignment/>
      <protection locked="0"/>
    </xf>
    <xf numFmtId="10" fontId="92" fillId="35" borderId="0" xfId="46" applyNumberFormat="1" applyFont="1" applyFill="1" applyBorder="1" applyAlignment="1" applyProtection="1">
      <alignment/>
      <protection locked="0"/>
    </xf>
    <xf numFmtId="195" fontId="0" fillId="0" borderId="0" xfId="49" applyNumberFormat="1" applyFont="1" applyAlignment="1">
      <alignment/>
    </xf>
    <xf numFmtId="195" fontId="93" fillId="0" borderId="0" xfId="49" applyNumberFormat="1" applyFont="1" applyAlignment="1">
      <alignment/>
    </xf>
    <xf numFmtId="195" fontId="94" fillId="36" borderId="0" xfId="49" applyNumberFormat="1" applyFont="1" applyFill="1" applyBorder="1" applyAlignment="1" applyProtection="1">
      <alignment/>
      <protection locked="0"/>
    </xf>
    <xf numFmtId="195" fontId="0" fillId="0" borderId="10" xfId="49" applyNumberFormat="1" applyFont="1" applyBorder="1" applyAlignment="1" applyProtection="1">
      <alignment horizontal="center"/>
      <protection locked="0"/>
    </xf>
    <xf numFmtId="195" fontId="23" fillId="33" borderId="12" xfId="49" applyNumberFormat="1" applyFont="1" applyFill="1" applyBorder="1" applyAlignment="1">
      <alignment horizontal="center"/>
    </xf>
    <xf numFmtId="195" fontId="24" fillId="0" borderId="0" xfId="49" applyNumberFormat="1" applyFont="1" applyFill="1" applyAlignment="1">
      <alignment/>
    </xf>
    <xf numFmtId="195" fontId="93" fillId="0" borderId="0" xfId="49" applyNumberFormat="1" applyFont="1" applyFill="1" applyAlignment="1">
      <alignment/>
    </xf>
    <xf numFmtId="195" fontId="23" fillId="33" borderId="11" xfId="49" applyNumberFormat="1" applyFont="1" applyFill="1" applyBorder="1" applyAlignment="1">
      <alignment horizontal="center"/>
    </xf>
    <xf numFmtId="14" fontId="0" fillId="0" borderId="0" xfId="0" applyNumberFormat="1" applyFont="1" applyAlignment="1">
      <alignment/>
    </xf>
    <xf numFmtId="0" fontId="25" fillId="33" borderId="13" xfId="0" applyFont="1" applyFill="1" applyBorder="1" applyAlignment="1">
      <alignment horizontal="left"/>
    </xf>
    <xf numFmtId="0" fontId="25" fillId="0" borderId="0" xfId="0" applyFont="1" applyFill="1" applyBorder="1" applyAlignment="1">
      <alignment horizontal="left"/>
    </xf>
    <xf numFmtId="0" fontId="25" fillId="0" borderId="0" xfId="0" applyFont="1" applyFill="1" applyBorder="1" applyAlignment="1">
      <alignment horizontal="center"/>
    </xf>
    <xf numFmtId="195" fontId="25" fillId="0" borderId="0" xfId="49" applyNumberFormat="1" applyFont="1" applyFill="1" applyBorder="1" applyAlignment="1">
      <alignment horizontal="center"/>
    </xf>
    <xf numFmtId="195" fontId="95" fillId="0" borderId="0" xfId="49" applyNumberFormat="1" applyFont="1" applyFill="1" applyBorder="1" applyAlignment="1">
      <alignment horizontal="center"/>
    </xf>
    <xf numFmtId="195" fontId="0" fillId="0" borderId="0" xfId="49" applyNumberFormat="1" applyFont="1" applyFill="1" applyAlignment="1">
      <alignment/>
    </xf>
    <xf numFmtId="0" fontId="0" fillId="0" borderId="0" xfId="0" applyFont="1" applyFill="1" applyAlignment="1">
      <alignment/>
    </xf>
    <xf numFmtId="0" fontId="26" fillId="33" borderId="10" xfId="0" applyFont="1" applyFill="1" applyBorder="1" applyAlignment="1">
      <alignment horizontal="center" vertical="center"/>
    </xf>
    <xf numFmtId="0" fontId="8" fillId="0" borderId="0" xfId="0" applyFont="1" applyFill="1" applyAlignment="1">
      <alignment horizontal="center"/>
    </xf>
    <xf numFmtId="195" fontId="0" fillId="0" borderId="0" xfId="49" applyNumberFormat="1" applyFont="1" applyAlignment="1">
      <alignment horizontal="center"/>
    </xf>
    <xf numFmtId="195" fontId="0" fillId="0" borderId="11" xfId="49" applyNumberFormat="1" applyFont="1" applyBorder="1" applyAlignment="1" applyProtection="1">
      <alignment/>
      <protection locked="0"/>
    </xf>
    <xf numFmtId="195" fontId="27" fillId="0" borderId="11" xfId="49" applyNumberFormat="1" applyFont="1" applyBorder="1" applyAlignment="1">
      <alignment horizontal="center"/>
    </xf>
    <xf numFmtId="195" fontId="96" fillId="0" borderId="11" xfId="49" applyNumberFormat="1" applyFont="1" applyBorder="1" applyAlignment="1">
      <alignment horizontal="center"/>
    </xf>
    <xf numFmtId="212" fontId="0" fillId="0" borderId="11" xfId="49" applyNumberFormat="1" applyFont="1" applyBorder="1" applyAlignment="1" applyProtection="1">
      <alignment/>
      <protection locked="0"/>
    </xf>
    <xf numFmtId="195" fontId="94" fillId="0" borderId="0" xfId="49" applyNumberFormat="1" applyFont="1" applyAlignment="1">
      <alignment/>
    </xf>
    <xf numFmtId="195" fontId="2" fillId="0" borderId="0" xfId="49" applyNumberFormat="1" applyFont="1" applyAlignment="1">
      <alignment horizontal="center"/>
    </xf>
    <xf numFmtId="195" fontId="97" fillId="0" borderId="0" xfId="49" applyNumberFormat="1" applyFont="1" applyAlignment="1">
      <alignment horizontal="center"/>
    </xf>
    <xf numFmtId="0" fontId="0" fillId="0" borderId="0" xfId="0" applyFont="1" applyAlignment="1">
      <alignment horizontal="center" vertical="center"/>
    </xf>
    <xf numFmtId="195" fontId="2" fillId="37" borderId="11" xfId="49" applyNumberFormat="1" applyFont="1" applyFill="1" applyBorder="1" applyAlignment="1">
      <alignment/>
    </xf>
    <xf numFmtId="195" fontId="28" fillId="37" borderId="11" xfId="49" applyNumberFormat="1" applyFont="1" applyFill="1" applyBorder="1" applyAlignment="1">
      <alignment horizontal="center"/>
    </xf>
    <xf numFmtId="195" fontId="98" fillId="37" borderId="11" xfId="49" applyNumberFormat="1" applyFont="1" applyFill="1" applyBorder="1" applyAlignment="1">
      <alignment horizontal="center"/>
    </xf>
    <xf numFmtId="195" fontId="27" fillId="0" borderId="0" xfId="49" applyNumberFormat="1" applyFont="1" applyAlignment="1">
      <alignment horizontal="center"/>
    </xf>
    <xf numFmtId="195" fontId="96" fillId="0" borderId="0" xfId="49" applyNumberFormat="1" applyFont="1" applyAlignment="1">
      <alignment horizontal="center"/>
    </xf>
    <xf numFmtId="0" fontId="26" fillId="0" borderId="0" xfId="0" applyFont="1" applyFill="1" applyBorder="1" applyAlignment="1">
      <alignment horizontal="center" vertical="center"/>
    </xf>
    <xf numFmtId="195" fontId="99" fillId="0" borderId="14" xfId="49" applyNumberFormat="1" applyFont="1" applyBorder="1" applyAlignment="1">
      <alignment horizontal="center" vertical="center" wrapText="1"/>
    </xf>
    <xf numFmtId="195" fontId="99" fillId="0" borderId="15" xfId="49" applyNumberFormat="1" applyFont="1" applyBorder="1" applyAlignment="1">
      <alignment horizontal="center" vertical="center" wrapText="1"/>
    </xf>
    <xf numFmtId="195" fontId="99" fillId="0" borderId="16" xfId="49" applyNumberFormat="1" applyFont="1" applyBorder="1" applyAlignment="1">
      <alignment horizontal="center" vertical="center" wrapText="1"/>
    </xf>
    <xf numFmtId="195" fontId="1" fillId="0" borderId="11" xfId="49" applyNumberFormat="1" applyFont="1" applyBorder="1" applyAlignment="1">
      <alignment/>
    </xf>
    <xf numFmtId="195" fontId="99" fillId="0" borderId="11" xfId="49" applyNumberFormat="1" applyFont="1" applyBorder="1" applyAlignment="1">
      <alignment/>
    </xf>
    <xf numFmtId="0" fontId="22" fillId="33" borderId="17" xfId="0" applyFont="1" applyFill="1" applyBorder="1" applyAlignment="1">
      <alignment horizontal="left"/>
    </xf>
    <xf numFmtId="0" fontId="22" fillId="33" borderId="18" xfId="0" applyFont="1" applyFill="1" applyBorder="1" applyAlignment="1">
      <alignment horizontal="left"/>
    </xf>
    <xf numFmtId="0" fontId="22" fillId="33" borderId="12" xfId="0" applyFont="1" applyFill="1" applyBorder="1" applyAlignment="1">
      <alignment horizontal="left"/>
    </xf>
    <xf numFmtId="0" fontId="97" fillId="33" borderId="12" xfId="0" applyFont="1" applyFill="1" applyBorder="1" applyAlignment="1">
      <alignment horizontal="left"/>
    </xf>
    <xf numFmtId="195" fontId="22" fillId="33" borderId="11" xfId="49" applyNumberFormat="1" applyFont="1" applyFill="1" applyBorder="1" applyAlignment="1">
      <alignment/>
    </xf>
    <xf numFmtId="195" fontId="16" fillId="0" borderId="0" xfId="49" applyNumberFormat="1" applyFont="1" applyAlignment="1">
      <alignment/>
    </xf>
    <xf numFmtId="195" fontId="1" fillId="0" borderId="11" xfId="49" applyNumberFormat="1" applyFont="1" applyFill="1" applyBorder="1" applyAlignment="1">
      <alignment horizontal="center" vertical="center" wrapText="1"/>
    </xf>
    <xf numFmtId="195" fontId="99" fillId="0" borderId="11" xfId="49" applyNumberFormat="1" applyFont="1" applyFill="1" applyBorder="1" applyAlignment="1">
      <alignment horizontal="center" vertical="center" wrapText="1"/>
    </xf>
    <xf numFmtId="0" fontId="97" fillId="33" borderId="18" xfId="0" applyFont="1" applyFill="1" applyBorder="1" applyAlignment="1">
      <alignment horizontal="left"/>
    </xf>
    <xf numFmtId="195" fontId="22" fillId="33" borderId="12" xfId="49" applyNumberFormat="1" applyFont="1" applyFill="1" applyBorder="1" applyAlignment="1">
      <alignment/>
    </xf>
    <xf numFmtId="194" fontId="0" fillId="0" borderId="0" xfId="49" applyNumberFormat="1" applyFont="1" applyAlignment="1">
      <alignment/>
    </xf>
    <xf numFmtId="194" fontId="0" fillId="0" borderId="0" xfId="49" applyNumberFormat="1" applyFont="1" applyFill="1" applyAlignment="1">
      <alignment/>
    </xf>
    <xf numFmtId="14" fontId="93" fillId="0" borderId="0" xfId="0" applyNumberFormat="1" applyFont="1" applyAlignment="1" applyProtection="1">
      <alignment/>
      <protection hidden="1"/>
    </xf>
    <xf numFmtId="195" fontId="29" fillId="0" borderId="0" xfId="49" applyNumberFormat="1" applyFont="1" applyFill="1" applyBorder="1" applyAlignment="1">
      <alignment/>
    </xf>
    <xf numFmtId="195" fontId="100" fillId="0" borderId="0" xfId="49" applyNumberFormat="1" applyFont="1" applyFill="1" applyBorder="1" applyAlignment="1">
      <alignment/>
    </xf>
    <xf numFmtId="10" fontId="30" fillId="33" borderId="11" xfId="55" applyNumberFormat="1" applyFont="1" applyFill="1" applyBorder="1" applyAlignment="1">
      <alignment/>
    </xf>
    <xf numFmtId="14" fontId="93" fillId="0" borderId="0" xfId="0" applyNumberFormat="1" applyFont="1" applyFill="1" applyAlignment="1" applyProtection="1">
      <alignment/>
      <protection hidden="1"/>
    </xf>
    <xf numFmtId="0" fontId="101" fillId="0" borderId="0" xfId="0" applyFont="1" applyFill="1" applyBorder="1" applyAlignment="1">
      <alignment horizontal="left"/>
    </xf>
    <xf numFmtId="201" fontId="30" fillId="0" borderId="0" xfId="51" applyNumberFormat="1" applyFont="1" applyFill="1" applyBorder="1" applyAlignment="1">
      <alignment/>
    </xf>
    <xf numFmtId="10" fontId="30" fillId="0" borderId="0" xfId="55" applyNumberFormat="1" applyFont="1" applyFill="1" applyBorder="1" applyAlignment="1">
      <alignment/>
    </xf>
    <xf numFmtId="0" fontId="93" fillId="0" borderId="0" xfId="0" applyFont="1" applyAlignment="1">
      <alignment/>
    </xf>
    <xf numFmtId="0" fontId="16" fillId="0" borderId="0" xfId="0" applyFont="1" applyAlignment="1">
      <alignment/>
    </xf>
    <xf numFmtId="0" fontId="94" fillId="0" borderId="0" xfId="0" applyFont="1" applyAlignment="1">
      <alignment/>
    </xf>
    <xf numFmtId="0" fontId="0" fillId="0" borderId="0" xfId="0" applyFont="1" applyFill="1" applyAlignment="1" applyProtection="1">
      <alignment/>
      <protection/>
    </xf>
    <xf numFmtId="195" fontId="0" fillId="0" borderId="0" xfId="49" applyNumberFormat="1" applyFont="1" applyFill="1" applyAlignment="1" applyProtection="1">
      <alignment/>
      <protection/>
    </xf>
    <xf numFmtId="195" fontId="31" fillId="0" borderId="0" xfId="49" applyNumberFormat="1" applyFont="1" applyFill="1" applyAlignment="1" applyProtection="1">
      <alignment horizontal="left"/>
      <protection/>
    </xf>
    <xf numFmtId="195" fontId="32" fillId="0" borderId="0" xfId="49" applyNumberFormat="1" applyFont="1" applyFill="1" applyAlignment="1" applyProtection="1">
      <alignment horizontal="right"/>
      <protection/>
    </xf>
    <xf numFmtId="0" fontId="0" fillId="0" borderId="0" xfId="0" applyFont="1" applyFill="1" applyAlignment="1" applyProtection="1">
      <alignment horizontal="left"/>
      <protection/>
    </xf>
    <xf numFmtId="195" fontId="3" fillId="0" borderId="0" xfId="49" applyNumberFormat="1" applyFont="1" applyFill="1" applyAlignment="1" applyProtection="1">
      <alignment horizontal="right"/>
      <protection/>
    </xf>
    <xf numFmtId="195" fontId="3" fillId="0" borderId="0" xfId="49" applyNumberFormat="1" applyFont="1" applyFill="1" applyAlignment="1" applyProtection="1">
      <alignment horizontal="center"/>
      <protection/>
    </xf>
    <xf numFmtId="195" fontId="8" fillId="0" borderId="0" xfId="49" applyNumberFormat="1" applyFont="1" applyFill="1" applyAlignment="1" applyProtection="1">
      <alignment/>
      <protection/>
    </xf>
    <xf numFmtId="0" fontId="8" fillId="0" borderId="0" xfId="0" applyFont="1" applyFill="1" applyAlignment="1" applyProtection="1">
      <alignment/>
      <protection/>
    </xf>
    <xf numFmtId="195" fontId="33" fillId="0" borderId="0" xfId="49" applyNumberFormat="1" applyFont="1" applyFill="1" applyBorder="1" applyAlignment="1" applyProtection="1">
      <alignment horizontal="center" vertical="center"/>
      <protection/>
    </xf>
    <xf numFmtId="195" fontId="0" fillId="0" borderId="0" xfId="49" applyNumberFormat="1" applyFont="1" applyFill="1" applyBorder="1" applyAlignment="1" applyProtection="1">
      <alignment/>
      <protection/>
    </xf>
    <xf numFmtId="0" fontId="2" fillId="0" borderId="11" xfId="0" applyFont="1" applyFill="1" applyBorder="1" applyAlignment="1" applyProtection="1">
      <alignment horizontal="center"/>
      <protection/>
    </xf>
    <xf numFmtId="195" fontId="2" fillId="0" borderId="11" xfId="49" applyNumberFormat="1" applyFont="1" applyFill="1" applyBorder="1" applyAlignment="1" applyProtection="1">
      <alignment horizontal="center"/>
      <protection/>
    </xf>
    <xf numFmtId="195" fontId="0" fillId="0" borderId="11" xfId="49" applyNumberFormat="1" applyFont="1" applyFill="1" applyBorder="1" applyAlignment="1" applyProtection="1">
      <alignment horizontal="center"/>
      <protection/>
    </xf>
    <xf numFmtId="0" fontId="0" fillId="0" borderId="11" xfId="0" applyFont="1" applyFill="1" applyBorder="1" applyAlignment="1" applyProtection="1">
      <alignment horizontal="center"/>
      <protection/>
    </xf>
    <xf numFmtId="195" fontId="2" fillId="0" borderId="12" xfId="49"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195" fontId="2" fillId="0" borderId="11" xfId="49" applyNumberFormat="1" applyFont="1" applyFill="1" applyBorder="1" applyAlignment="1" applyProtection="1">
      <alignment horizontal="left" vertical="center"/>
      <protection/>
    </xf>
    <xf numFmtId="0" fontId="29" fillId="0" borderId="0" xfId="0" applyFont="1" applyFill="1" applyAlignment="1" applyProtection="1">
      <alignment/>
      <protection/>
    </xf>
    <xf numFmtId="0" fontId="34" fillId="0" borderId="13" xfId="0" applyFont="1" applyFill="1" applyBorder="1" applyAlignment="1" applyProtection="1">
      <alignment horizontal="left"/>
      <protection/>
    </xf>
    <xf numFmtId="0" fontId="34" fillId="0" borderId="19" xfId="0" applyFont="1" applyFill="1" applyBorder="1" applyAlignment="1" applyProtection="1">
      <alignment horizontal="center"/>
      <protection/>
    </xf>
    <xf numFmtId="0" fontId="34" fillId="0" borderId="20" xfId="0" applyFont="1" applyFill="1" applyBorder="1" applyAlignment="1" applyProtection="1">
      <alignment horizontal="center"/>
      <protection/>
    </xf>
    <xf numFmtId="195" fontId="34" fillId="0" borderId="20" xfId="49" applyNumberFormat="1" applyFont="1" applyFill="1" applyBorder="1" applyAlignment="1" applyProtection="1">
      <alignment horizontal="center"/>
      <protection/>
    </xf>
    <xf numFmtId="195" fontId="34" fillId="0" borderId="21" xfId="49" applyNumberFormat="1" applyFont="1" applyFill="1" applyBorder="1" applyAlignment="1" applyProtection="1">
      <alignment horizontal="center"/>
      <protection/>
    </xf>
    <xf numFmtId="0" fontId="34" fillId="0" borderId="0" xfId="0" applyFont="1" applyFill="1" applyBorder="1" applyAlignment="1" applyProtection="1">
      <alignment horizontal="left"/>
      <protection/>
    </xf>
    <xf numFmtId="0" fontId="34" fillId="0" borderId="0" xfId="0" applyFont="1" applyFill="1" applyBorder="1" applyAlignment="1" applyProtection="1">
      <alignment horizontal="center"/>
      <protection/>
    </xf>
    <xf numFmtId="195" fontId="34" fillId="0" borderId="0" xfId="49" applyNumberFormat="1" applyFont="1" applyFill="1" applyBorder="1" applyAlignment="1" applyProtection="1">
      <alignment horizontal="center"/>
      <protection/>
    </xf>
    <xf numFmtId="0" fontId="2" fillId="0" borderId="0" xfId="0" applyFont="1" applyFill="1" applyAlignment="1" applyProtection="1">
      <alignment horizontal="center"/>
      <protection/>
    </xf>
    <xf numFmtId="195" fontId="2" fillId="0" borderId="0" xfId="49" applyNumberFormat="1" applyFont="1" applyFill="1" applyAlignment="1" applyProtection="1">
      <alignment horizontal="center"/>
      <protection/>
    </xf>
    <xf numFmtId="0" fontId="8" fillId="0" borderId="10" xfId="0" applyFont="1" applyFill="1" applyBorder="1" applyAlignment="1" applyProtection="1">
      <alignment horizontal="center" vertical="center"/>
      <protection/>
    </xf>
    <xf numFmtId="0" fontId="8" fillId="0" borderId="0" xfId="0" applyFont="1" applyFill="1" applyAlignment="1" applyProtection="1">
      <alignment horizontal="center"/>
      <protection/>
    </xf>
    <xf numFmtId="195" fontId="0" fillId="0" borderId="0" xfId="49" applyNumberFormat="1" applyFont="1" applyFill="1" applyAlignment="1" applyProtection="1">
      <alignment wrapText="1"/>
      <protection/>
    </xf>
    <xf numFmtId="0" fontId="0" fillId="0" borderId="11" xfId="0" applyFont="1" applyFill="1" applyBorder="1" applyAlignment="1" applyProtection="1">
      <alignment wrapText="1"/>
      <protection/>
    </xf>
    <xf numFmtId="195" fontId="0" fillId="0" borderId="11" xfId="49" applyNumberFormat="1" applyFont="1" applyFill="1" applyBorder="1" applyAlignment="1" applyProtection="1">
      <alignment/>
      <protection/>
    </xf>
    <xf numFmtId="0" fontId="0" fillId="0" borderId="0" xfId="0" applyFont="1" applyFill="1" applyAlignment="1" applyProtection="1">
      <alignment horizontal="center" vertical="center"/>
      <protection/>
    </xf>
    <xf numFmtId="0" fontId="2" fillId="0" borderId="11" xfId="0" applyFont="1" applyFill="1" applyBorder="1" applyAlignment="1" applyProtection="1">
      <alignment/>
      <protection/>
    </xf>
    <xf numFmtId="195" fontId="2" fillId="0" borderId="11" xfId="49" applyNumberFormat="1"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0" fillId="0" borderId="11" xfId="0" applyFont="1" applyFill="1" applyBorder="1" applyAlignment="1" applyProtection="1">
      <alignment/>
      <protection/>
    </xf>
    <xf numFmtId="0" fontId="2" fillId="0" borderId="17" xfId="0" applyFont="1" applyFill="1" applyBorder="1" applyAlignment="1" applyProtection="1">
      <alignment horizontal="left"/>
      <protection/>
    </xf>
    <xf numFmtId="0" fontId="2" fillId="0" borderId="18" xfId="0" applyFont="1" applyFill="1" applyBorder="1" applyAlignment="1" applyProtection="1">
      <alignment horizontal="left"/>
      <protection/>
    </xf>
    <xf numFmtId="194" fontId="0" fillId="0" borderId="0" xfId="49" applyNumberFormat="1" applyFont="1" applyFill="1" applyAlignment="1" applyProtection="1">
      <alignment/>
      <protection/>
    </xf>
    <xf numFmtId="201" fontId="2" fillId="0" borderId="11" xfId="51" applyNumberFormat="1" applyFont="1" applyFill="1" applyBorder="1" applyAlignment="1" applyProtection="1">
      <alignment/>
      <protection/>
    </xf>
    <xf numFmtId="10" fontId="2" fillId="0" borderId="0" xfId="55" applyNumberFormat="1" applyFont="1" applyFill="1" applyAlignment="1" applyProtection="1">
      <alignment/>
      <protection/>
    </xf>
    <xf numFmtId="0" fontId="1" fillId="0" borderId="0" xfId="0" applyFont="1" applyFill="1" applyAlignment="1" applyProtection="1">
      <alignment/>
      <protection/>
    </xf>
    <xf numFmtId="0" fontId="35" fillId="0" borderId="0" xfId="0" applyFont="1" applyFill="1" applyAlignment="1" applyProtection="1">
      <alignment/>
      <protection/>
    </xf>
    <xf numFmtId="0" fontId="102" fillId="0" borderId="0" xfId="0" applyFont="1" applyFill="1" applyBorder="1" applyAlignment="1">
      <alignment horizontal="left"/>
    </xf>
    <xf numFmtId="0" fontId="102" fillId="33" borderId="22" xfId="0" applyFont="1" applyFill="1" applyBorder="1" applyAlignment="1">
      <alignment horizontal="left" wrapText="1"/>
    </xf>
    <xf numFmtId="10" fontId="0" fillId="0" borderId="0" xfId="55" applyNumberFormat="1" applyFont="1" applyAlignment="1">
      <alignment/>
    </xf>
    <xf numFmtId="10" fontId="94" fillId="0" borderId="0" xfId="55" applyNumberFormat="1" applyFont="1" applyAlignment="1">
      <alignment/>
    </xf>
    <xf numFmtId="0" fontId="94" fillId="0" borderId="0" xfId="0" applyFont="1" applyAlignment="1">
      <alignment horizontal="center"/>
    </xf>
    <xf numFmtId="0" fontId="2" fillId="0" borderId="0" xfId="0" applyFont="1" applyFill="1" applyBorder="1" applyAlignment="1" applyProtection="1">
      <alignment wrapText="1"/>
      <protection/>
    </xf>
    <xf numFmtId="201" fontId="2" fillId="0" borderId="0" xfId="51" applyNumberFormat="1" applyFont="1" applyFill="1" applyBorder="1" applyAlignment="1" applyProtection="1">
      <alignment/>
      <protection/>
    </xf>
    <xf numFmtId="0" fontId="102" fillId="0" borderId="0" xfId="0" applyFont="1" applyFill="1" applyBorder="1" applyAlignment="1">
      <alignment horizontal="left" wrapText="1"/>
    </xf>
    <xf numFmtId="201" fontId="30" fillId="33" borderId="11" xfId="51" applyNumberFormat="1" applyFont="1" applyFill="1" applyBorder="1" applyAlignment="1" applyProtection="1">
      <alignment/>
      <protection hidden="1"/>
    </xf>
    <xf numFmtId="201" fontId="102" fillId="0" borderId="0" xfId="51" applyNumberFormat="1" applyFont="1" applyFill="1" applyBorder="1" applyAlignment="1" applyProtection="1">
      <alignment/>
      <protection hidden="1"/>
    </xf>
    <xf numFmtId="0" fontId="101" fillId="0" borderId="0" xfId="0" applyFont="1" applyFill="1" applyBorder="1" applyAlignment="1" applyProtection="1">
      <alignment horizontal="left"/>
      <protection hidden="1"/>
    </xf>
    <xf numFmtId="210" fontId="15" fillId="35" borderId="0" xfId="0" applyNumberFormat="1" applyFont="1" applyFill="1" applyBorder="1" applyAlignment="1" applyProtection="1">
      <alignment/>
      <protection hidden="1"/>
    </xf>
    <xf numFmtId="195" fontId="0" fillId="0" borderId="23" xfId="49" applyNumberFormat="1" applyFont="1" applyBorder="1" applyAlignment="1">
      <alignment/>
    </xf>
    <xf numFmtId="195" fontId="0" fillId="0" borderId="24" xfId="49" applyNumberFormat="1" applyFont="1" applyBorder="1" applyAlignment="1">
      <alignment/>
    </xf>
    <xf numFmtId="195" fontId="0" fillId="0" borderId="17" xfId="49" applyNumberFormat="1" applyFont="1" applyFill="1" applyBorder="1" applyAlignment="1" applyProtection="1">
      <alignment/>
      <protection/>
    </xf>
    <xf numFmtId="195" fontId="0" fillId="0" borderId="14" xfId="49" applyNumberFormat="1" applyFont="1" applyFill="1" applyBorder="1" applyAlignment="1" applyProtection="1">
      <alignment wrapText="1"/>
      <protection/>
    </xf>
    <xf numFmtId="195" fontId="39" fillId="0" borderId="16" xfId="49" applyNumberFormat="1" applyFont="1" applyFill="1" applyBorder="1" applyAlignment="1" applyProtection="1">
      <alignment/>
      <protection/>
    </xf>
    <xf numFmtId="0" fontId="102" fillId="33" borderId="17" xfId="0" applyFont="1" applyFill="1" applyBorder="1" applyAlignment="1">
      <alignment horizontal="left"/>
    </xf>
    <xf numFmtId="0" fontId="23" fillId="33" borderId="12" xfId="0" applyFont="1" applyFill="1" applyBorder="1" applyAlignment="1">
      <alignment horizontal="left"/>
    </xf>
    <xf numFmtId="195" fontId="93" fillId="33" borderId="11" xfId="49" applyNumberFormat="1" applyFont="1" applyFill="1" applyBorder="1" applyAlignment="1">
      <alignment horizontal="center"/>
    </xf>
    <xf numFmtId="195" fontId="103" fillId="33" borderId="11" xfId="49" applyNumberFormat="1" applyFont="1" applyFill="1" applyBorder="1" applyAlignment="1">
      <alignment horizontal="center"/>
    </xf>
    <xf numFmtId="195" fontId="23" fillId="33" borderId="11" xfId="49" applyNumberFormat="1" applyFont="1" applyFill="1" applyBorder="1" applyAlignment="1">
      <alignment/>
    </xf>
    <xf numFmtId="0" fontId="2" fillId="0" borderId="0" xfId="0" applyFont="1" applyAlignment="1">
      <alignment/>
    </xf>
    <xf numFmtId="195" fontId="93" fillId="0" borderId="0" xfId="49" applyNumberFormat="1" applyFont="1" applyAlignment="1" applyProtection="1">
      <alignment/>
      <protection hidden="1"/>
    </xf>
    <xf numFmtId="14" fontId="94" fillId="0" borderId="0" xfId="0" applyNumberFormat="1" applyFont="1" applyAlignment="1" applyProtection="1">
      <alignment/>
      <protection hidden="1"/>
    </xf>
    <xf numFmtId="195" fontId="0" fillId="0" borderId="11" xfId="49" applyNumberFormat="1" applyFont="1" applyBorder="1" applyAlignment="1" applyProtection="1">
      <alignment horizontal="center"/>
      <protection locked="0"/>
    </xf>
    <xf numFmtId="195" fontId="35" fillId="0" borderId="0" xfId="49" applyNumberFormat="1" applyFont="1" applyFill="1" applyAlignment="1" applyProtection="1">
      <alignment/>
      <protection/>
    </xf>
    <xf numFmtId="195" fontId="104" fillId="0" borderId="0" xfId="49" applyNumberFormat="1" applyFont="1" applyAlignment="1">
      <alignment/>
    </xf>
    <xf numFmtId="0" fontId="104" fillId="0" borderId="0" xfId="0" applyFont="1" applyAlignment="1">
      <alignment/>
    </xf>
    <xf numFmtId="210" fontId="42" fillId="35" borderId="0" xfId="0" applyNumberFormat="1" applyFont="1" applyFill="1" applyBorder="1" applyAlignment="1" applyProtection="1">
      <alignment/>
      <protection locked="0"/>
    </xf>
    <xf numFmtId="195" fontId="41" fillId="0" borderId="0" xfId="49" applyNumberFormat="1" applyFont="1" applyAlignment="1" applyProtection="1">
      <alignment/>
      <protection hidden="1"/>
    </xf>
    <xf numFmtId="195" fontId="105" fillId="0" borderId="0" xfId="49" applyNumberFormat="1" applyFont="1" applyAlignment="1" applyProtection="1">
      <alignment/>
      <protection hidden="1"/>
    </xf>
    <xf numFmtId="0" fontId="95" fillId="0" borderId="0" xfId="0" applyFont="1" applyAlignment="1">
      <alignment horizontal="left"/>
    </xf>
    <xf numFmtId="0" fontId="95" fillId="0" borderId="0" xfId="0" applyFont="1" applyAlignment="1">
      <alignment/>
    </xf>
    <xf numFmtId="0" fontId="11" fillId="33" borderId="17" xfId="0" applyFont="1" applyFill="1" applyBorder="1" applyAlignment="1">
      <alignment horizontal="left"/>
    </xf>
    <xf numFmtId="0" fontId="11" fillId="33" borderId="18" xfId="0" applyFont="1" applyFill="1" applyBorder="1" applyAlignment="1">
      <alignment horizontal="left"/>
    </xf>
    <xf numFmtId="0" fontId="11" fillId="33" borderId="12" xfId="0" applyFont="1" applyFill="1" applyBorder="1" applyAlignment="1">
      <alignment horizontal="left"/>
    </xf>
    <xf numFmtId="0" fontId="95" fillId="33" borderId="12" xfId="0" applyFont="1" applyFill="1" applyBorder="1" applyAlignment="1">
      <alignment horizontal="left"/>
    </xf>
    <xf numFmtId="195" fontId="11" fillId="33" borderId="11" xfId="49" applyNumberFormat="1" applyFont="1" applyFill="1" applyBorder="1" applyAlignment="1" applyProtection="1">
      <alignment/>
      <protection hidden="1"/>
    </xf>
    <xf numFmtId="0" fontId="101" fillId="33" borderId="22" xfId="0" applyFont="1" applyFill="1" applyBorder="1" applyAlignment="1">
      <alignment horizontal="left" wrapText="1"/>
    </xf>
    <xf numFmtId="0" fontId="2" fillId="0" borderId="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0" fillId="38" borderId="27" xfId="0" applyFont="1" applyFill="1" applyBorder="1" applyAlignment="1" applyProtection="1">
      <alignment horizontal="center"/>
      <protection locked="0"/>
    </xf>
    <xf numFmtId="0" fontId="106" fillId="0" borderId="0" xfId="0" applyFont="1" applyAlignment="1" applyProtection="1">
      <alignment/>
      <protection hidden="1"/>
    </xf>
    <xf numFmtId="195" fontId="94" fillId="33" borderId="11" xfId="49" applyNumberFormat="1" applyFont="1" applyFill="1" applyBorder="1" applyAlignment="1">
      <alignment horizontal="center"/>
    </xf>
    <xf numFmtId="0" fontId="0" fillId="39" borderId="11" xfId="0" applyFont="1" applyFill="1" applyBorder="1" applyAlignment="1">
      <alignment/>
    </xf>
    <xf numFmtId="0" fontId="0" fillId="39" borderId="11" xfId="0" applyFont="1" applyFill="1" applyBorder="1" applyAlignment="1">
      <alignment wrapText="1"/>
    </xf>
    <xf numFmtId="0" fontId="2" fillId="39" borderId="11" xfId="0" applyFont="1" applyFill="1" applyBorder="1" applyAlignment="1">
      <alignment horizontal="left"/>
    </xf>
    <xf numFmtId="0" fontId="2" fillId="39" borderId="11" xfId="0" applyFont="1" applyFill="1" applyBorder="1" applyAlignment="1">
      <alignment/>
    </xf>
    <xf numFmtId="195" fontId="0" fillId="39" borderId="11" xfId="49" applyNumberFormat="1" applyFont="1" applyFill="1" applyBorder="1" applyAlignment="1">
      <alignment/>
    </xf>
    <xf numFmtId="195" fontId="2" fillId="39" borderId="11" xfId="49" applyNumberFormat="1" applyFont="1" applyFill="1" applyBorder="1" applyAlignment="1">
      <alignment/>
    </xf>
    <xf numFmtId="195" fontId="0" fillId="39" borderId="17" xfId="49" applyNumberFormat="1" applyFont="1" applyFill="1" applyBorder="1" applyAlignment="1">
      <alignment/>
    </xf>
    <xf numFmtId="195" fontId="2" fillId="39" borderId="17" xfId="49" applyNumberFormat="1" applyFont="1" applyFill="1" applyBorder="1" applyAlignment="1">
      <alignment/>
    </xf>
    <xf numFmtId="195" fontId="2" fillId="0" borderId="0" xfId="49" applyNumberFormat="1" applyFont="1" applyAlignment="1">
      <alignment horizontal="center" wrapText="1"/>
    </xf>
    <xf numFmtId="0" fontId="8" fillId="0" borderId="0" xfId="0" applyFont="1" applyFill="1" applyAlignment="1" applyProtection="1">
      <alignment horizontal="left"/>
      <protection/>
    </xf>
    <xf numFmtId="0" fontId="8" fillId="0" borderId="11" xfId="0" applyFont="1" applyFill="1" applyBorder="1" applyAlignment="1" applyProtection="1">
      <alignment/>
      <protection/>
    </xf>
    <xf numFmtId="0" fontId="8" fillId="0" borderId="11" xfId="0" applyFont="1" applyFill="1" applyBorder="1" applyAlignment="1" applyProtection="1">
      <alignment wrapText="1"/>
      <protection/>
    </xf>
    <xf numFmtId="195" fontId="2" fillId="0" borderId="0" xfId="49" applyNumberFormat="1" applyFont="1" applyFill="1" applyAlignment="1" applyProtection="1">
      <alignment horizontal="center" wrapText="1"/>
      <protection/>
    </xf>
    <xf numFmtId="0" fontId="5" fillId="0" borderId="0" xfId="46" applyAlignment="1" applyProtection="1">
      <alignment/>
      <protection/>
    </xf>
    <xf numFmtId="195" fontId="2" fillId="37" borderId="0" xfId="49" applyNumberFormat="1" applyFont="1" applyFill="1" applyBorder="1" applyAlignment="1">
      <alignment/>
    </xf>
    <xf numFmtId="195" fontId="1" fillId="0" borderId="0" xfId="49" applyNumberFormat="1" applyFont="1" applyBorder="1" applyAlignment="1">
      <alignment/>
    </xf>
    <xf numFmtId="195" fontId="99" fillId="0" borderId="0" xfId="49" applyNumberFormat="1" applyFont="1" applyBorder="1" applyAlignment="1">
      <alignment/>
    </xf>
    <xf numFmtId="195" fontId="99" fillId="0" borderId="14" xfId="49" applyNumberFormat="1" applyFont="1" applyBorder="1" applyAlignment="1">
      <alignment vertical="center" wrapText="1"/>
    </xf>
    <xf numFmtId="195" fontId="99" fillId="0" borderId="16" xfId="49" applyNumberFormat="1" applyFont="1" applyBorder="1" applyAlignment="1">
      <alignment vertical="center" wrapText="1"/>
    </xf>
    <xf numFmtId="195" fontId="0" fillId="0" borderId="0" xfId="49" applyNumberFormat="1" applyFont="1" applyAlignment="1" applyProtection="1">
      <alignment/>
      <protection hidden="1"/>
    </xf>
    <xf numFmtId="195" fontId="1" fillId="0" borderId="0" xfId="49" applyNumberFormat="1" applyFont="1" applyAlignment="1" applyProtection="1">
      <alignment/>
      <protection hidden="1"/>
    </xf>
    <xf numFmtId="0" fontId="2" fillId="0" borderId="0" xfId="0" applyFont="1" applyFill="1" applyAlignment="1" applyProtection="1">
      <alignment/>
      <protection/>
    </xf>
    <xf numFmtId="195" fontId="2" fillId="0" borderId="0" xfId="49" applyNumberFormat="1" applyFont="1" applyFill="1" applyAlignment="1" applyProtection="1">
      <alignment/>
      <protection/>
    </xf>
    <xf numFmtId="212" fontId="0" fillId="0" borderId="12" xfId="49" applyNumberFormat="1" applyFont="1" applyBorder="1" applyAlignment="1" applyProtection="1">
      <alignment/>
      <protection locked="0"/>
    </xf>
    <xf numFmtId="0" fontId="0" fillId="39" borderId="28" xfId="0" applyFont="1" applyFill="1" applyBorder="1" applyAlignment="1">
      <alignment/>
    </xf>
    <xf numFmtId="195" fontId="0" fillId="0" borderId="28" xfId="49" applyNumberFormat="1" applyFont="1" applyBorder="1" applyAlignment="1" applyProtection="1">
      <alignment/>
      <protection locked="0"/>
    </xf>
    <xf numFmtId="195" fontId="27" fillId="0" borderId="28" xfId="49" applyNumberFormat="1" applyFont="1" applyBorder="1" applyAlignment="1">
      <alignment horizontal="center"/>
    </xf>
    <xf numFmtId="195" fontId="96" fillId="0" borderId="28" xfId="49" applyNumberFormat="1" applyFont="1" applyBorder="1" applyAlignment="1">
      <alignment horizontal="center"/>
    </xf>
    <xf numFmtId="195" fontId="0" fillId="39" borderId="28" xfId="49" applyNumberFormat="1" applyFont="1" applyFill="1" applyBorder="1" applyAlignment="1">
      <alignment/>
    </xf>
    <xf numFmtId="0" fontId="2" fillId="0" borderId="28" xfId="49" applyNumberFormat="1" applyFont="1" applyFill="1" applyBorder="1" applyAlignment="1" applyProtection="1">
      <alignment horizontal="right"/>
      <protection locked="0"/>
    </xf>
    <xf numFmtId="195" fontId="25" fillId="0" borderId="28" xfId="49" applyNumberFormat="1" applyFont="1" applyFill="1" applyBorder="1" applyAlignment="1">
      <alignment horizontal="center"/>
    </xf>
    <xf numFmtId="195" fontId="95" fillId="0" borderId="28" xfId="49" applyNumberFormat="1" applyFont="1" applyFill="1" applyBorder="1" applyAlignment="1">
      <alignment horizontal="center"/>
    </xf>
    <xf numFmtId="195" fontId="25" fillId="39" borderId="28" xfId="49" applyNumberFormat="1" applyFont="1" applyFill="1" applyBorder="1" applyAlignment="1">
      <alignment horizontal="center"/>
    </xf>
    <xf numFmtId="195" fontId="0" fillId="0" borderId="28" xfId="49" applyNumberFormat="1" applyFont="1" applyFill="1" applyBorder="1" applyAlignment="1">
      <alignment horizontal="center"/>
    </xf>
    <xf numFmtId="0" fontId="0" fillId="0" borderId="11" xfId="0" applyFont="1" applyFill="1" applyBorder="1" applyAlignment="1" applyProtection="1">
      <alignment horizontal="left"/>
      <protection/>
    </xf>
    <xf numFmtId="214" fontId="0" fillId="0" borderId="11" xfId="49" applyNumberFormat="1" applyFont="1" applyFill="1" applyBorder="1" applyAlignment="1" applyProtection="1">
      <alignment horizontal="center"/>
      <protection/>
    </xf>
    <xf numFmtId="0" fontId="0" fillId="39" borderId="11" xfId="0" applyFont="1" applyFill="1" applyBorder="1" applyAlignment="1">
      <alignment vertical="center"/>
    </xf>
    <xf numFmtId="0" fontId="4" fillId="33" borderId="29" xfId="0" applyFont="1" applyFill="1" applyBorder="1" applyAlignment="1">
      <alignment horizontal="center" vertical="top" wrapText="1"/>
    </xf>
    <xf numFmtId="0" fontId="4" fillId="33" borderId="14" xfId="0" applyFont="1" applyFill="1" applyBorder="1" applyAlignment="1">
      <alignment horizontal="center" vertical="top" wrapText="1"/>
    </xf>
    <xf numFmtId="0" fontId="3" fillId="34" borderId="30" xfId="0" applyFont="1" applyFill="1" applyBorder="1" applyAlignment="1">
      <alignment horizontal="center" vertical="top" wrapText="1"/>
    </xf>
    <xf numFmtId="0" fontId="3" fillId="34" borderId="31" xfId="0" applyFont="1" applyFill="1" applyBorder="1" applyAlignment="1">
      <alignment horizontal="center" vertical="top" wrapText="1"/>
    </xf>
    <xf numFmtId="9" fontId="3" fillId="34" borderId="31" xfId="0" applyNumberFormat="1" applyFont="1" applyFill="1" applyBorder="1" applyAlignment="1">
      <alignment horizontal="center" vertical="top" wrapText="1"/>
    </xf>
    <xf numFmtId="193" fontId="3" fillId="34" borderId="32" xfId="49" applyFont="1" applyFill="1" applyBorder="1" applyAlignment="1">
      <alignment horizontal="center" vertical="top" wrapText="1"/>
    </xf>
    <xf numFmtId="0" fontId="0" fillId="0" borderId="33" xfId="0" applyBorder="1" applyAlignment="1">
      <alignment/>
    </xf>
    <xf numFmtId="0" fontId="0" fillId="0" borderId="32" xfId="0" applyBorder="1" applyAlignment="1">
      <alignment/>
    </xf>
    <xf numFmtId="193" fontId="0" fillId="0" borderId="32" xfId="49" applyNumberFormat="1" applyFont="1" applyBorder="1" applyAlignment="1">
      <alignment/>
    </xf>
    <xf numFmtId="0" fontId="0" fillId="0" borderId="11" xfId="0" applyBorder="1" applyAlignment="1">
      <alignment/>
    </xf>
    <xf numFmtId="193" fontId="0" fillId="0" borderId="11" xfId="49" applyNumberFormat="1" applyFont="1" applyBorder="1" applyAlignment="1">
      <alignment/>
    </xf>
    <xf numFmtId="195" fontId="22" fillId="40" borderId="34" xfId="49" applyNumberFormat="1" applyFont="1" applyFill="1" applyBorder="1" applyAlignment="1" applyProtection="1">
      <alignment horizontal="center"/>
      <protection/>
    </xf>
    <xf numFmtId="195" fontId="22" fillId="40" borderId="12" xfId="49" applyNumberFormat="1" applyFont="1" applyFill="1" applyBorder="1" applyAlignment="1" applyProtection="1">
      <alignment horizontal="left" vertical="center"/>
      <protection locked="0"/>
    </xf>
    <xf numFmtId="0" fontId="25" fillId="33" borderId="11" xfId="0" applyFont="1" applyFill="1" applyBorder="1" applyAlignment="1">
      <alignment horizontal="center"/>
    </xf>
    <xf numFmtId="0" fontId="101" fillId="40" borderId="11" xfId="0" applyFont="1" applyFill="1" applyBorder="1" applyAlignment="1">
      <alignment horizontal="center"/>
    </xf>
    <xf numFmtId="195" fontId="101" fillId="40" borderId="11" xfId="49" applyNumberFormat="1" applyFont="1" applyFill="1" applyBorder="1" applyAlignment="1">
      <alignment horizontal="center"/>
    </xf>
    <xf numFmtId="0" fontId="35" fillId="0" borderId="35" xfId="0" applyFont="1" applyBorder="1" applyAlignment="1">
      <alignment horizontal="left" vertical="center" readingOrder="2"/>
    </xf>
    <xf numFmtId="0" fontId="3" fillId="34" borderId="36" xfId="0" applyFont="1" applyFill="1" applyBorder="1" applyAlignment="1">
      <alignment horizontal="center" vertical="top" wrapText="1"/>
    </xf>
    <xf numFmtId="0" fontId="3" fillId="34" borderId="37" xfId="0" applyFont="1" applyFill="1" applyBorder="1" applyAlignment="1">
      <alignment horizontal="center" vertical="top" wrapText="1"/>
    </xf>
    <xf numFmtId="9" fontId="3" fillId="34" borderId="37" xfId="0" applyNumberFormat="1" applyFont="1" applyFill="1" applyBorder="1" applyAlignment="1">
      <alignment horizontal="center" vertical="top" wrapText="1"/>
    </xf>
    <xf numFmtId="193" fontId="10" fillId="34" borderId="38" xfId="49" applyFont="1" applyFill="1" applyBorder="1" applyAlignment="1">
      <alignment horizontal="center" vertical="top" wrapText="1"/>
    </xf>
    <xf numFmtId="0" fontId="3" fillId="34" borderId="39" xfId="0" applyFont="1" applyFill="1" applyBorder="1" applyAlignment="1">
      <alignment horizontal="center" vertical="top" wrapText="1"/>
    </xf>
    <xf numFmtId="0" fontId="107" fillId="41" borderId="40" xfId="0" applyFont="1" applyFill="1" applyBorder="1" applyAlignment="1">
      <alignment horizontal="left" vertical="top" wrapText="1"/>
    </xf>
    <xf numFmtId="0" fontId="3" fillId="34" borderId="41" xfId="0" applyFont="1" applyFill="1" applyBorder="1" applyAlignment="1">
      <alignment horizontal="center" vertical="top" wrapText="1"/>
    </xf>
    <xf numFmtId="0" fontId="3" fillId="34" borderId="42" xfId="0" applyFont="1" applyFill="1" applyBorder="1" applyAlignment="1">
      <alignment horizontal="center" vertical="top" wrapText="1"/>
    </xf>
    <xf numFmtId="9" fontId="3" fillId="34" borderId="42" xfId="0" applyNumberFormat="1" applyFont="1" applyFill="1" applyBorder="1" applyAlignment="1">
      <alignment horizontal="center" vertical="top" wrapText="1"/>
    </xf>
    <xf numFmtId="0" fontId="0" fillId="0" borderId="43" xfId="0" applyBorder="1" applyAlignment="1">
      <alignment/>
    </xf>
    <xf numFmtId="0" fontId="0" fillId="0" borderId="44" xfId="0" applyBorder="1" applyAlignment="1">
      <alignment/>
    </xf>
    <xf numFmtId="195" fontId="21" fillId="0" borderId="0" xfId="49" applyNumberFormat="1" applyFont="1" applyAlignment="1" applyProtection="1">
      <alignment horizontal="center" vertical="center" wrapText="1"/>
      <protection hidden="1"/>
    </xf>
    <xf numFmtId="195" fontId="1" fillId="0" borderId="14" xfId="49" applyNumberFormat="1" applyFont="1" applyBorder="1" applyAlignment="1">
      <alignment horizontal="center" vertical="center" wrapText="1"/>
    </xf>
    <xf numFmtId="195" fontId="1" fillId="0" borderId="15" xfId="49" applyNumberFormat="1" applyFont="1" applyBorder="1" applyAlignment="1">
      <alignment horizontal="center" vertical="center" wrapText="1"/>
    </xf>
    <xf numFmtId="195" fontId="0" fillId="39" borderId="14" xfId="49" applyNumberFormat="1" applyFont="1" applyFill="1" applyBorder="1" applyAlignment="1" applyProtection="1">
      <alignment horizontal="center" vertical="center"/>
      <protection hidden="1"/>
    </xf>
    <xf numFmtId="195" fontId="0" fillId="39" borderId="15" xfId="49" applyNumberFormat="1" applyFont="1" applyFill="1" applyBorder="1" applyAlignment="1" applyProtection="1">
      <alignment horizontal="center" vertical="center"/>
      <protection hidden="1"/>
    </xf>
    <xf numFmtId="195" fontId="101" fillId="40" borderId="11" xfId="49" applyNumberFormat="1" applyFont="1" applyFill="1" applyBorder="1" applyAlignment="1">
      <alignment horizontal="center"/>
    </xf>
    <xf numFmtId="213" fontId="36" fillId="0" borderId="45" xfId="49" applyNumberFormat="1" applyFont="1" applyBorder="1" applyAlignment="1">
      <alignment horizontal="center" wrapText="1"/>
    </xf>
    <xf numFmtId="213" fontId="36" fillId="0" borderId="46" xfId="49" applyNumberFormat="1" applyFont="1" applyBorder="1" applyAlignment="1">
      <alignment horizontal="center" wrapText="1"/>
    </xf>
    <xf numFmtId="1" fontId="37" fillId="0" borderId="35" xfId="49" applyNumberFormat="1" applyFont="1" applyBorder="1" applyAlignment="1" applyProtection="1">
      <alignment horizontal="center" vertical="justify"/>
      <protection locked="0"/>
    </xf>
    <xf numFmtId="1" fontId="0" fillId="0" borderId="47" xfId="0" applyNumberFormat="1" applyFont="1" applyBorder="1" applyAlignment="1">
      <alignment/>
    </xf>
    <xf numFmtId="0" fontId="0" fillId="39" borderId="14" xfId="0" applyFont="1" applyFill="1" applyBorder="1" applyAlignment="1">
      <alignment horizontal="left" wrapText="1"/>
    </xf>
    <xf numFmtId="0" fontId="0" fillId="39" borderId="16" xfId="0" applyFont="1" applyFill="1" applyBorder="1" applyAlignment="1">
      <alignment horizontal="left" wrapText="1"/>
    </xf>
    <xf numFmtId="195" fontId="1" fillId="0" borderId="16" xfId="49" applyNumberFormat="1" applyFont="1" applyBorder="1" applyAlignment="1">
      <alignment horizontal="center" vertical="center" wrapText="1"/>
    </xf>
    <xf numFmtId="195" fontId="0" fillId="0" borderId="14" xfId="49" applyNumberFormat="1" applyFont="1" applyFill="1" applyBorder="1" applyAlignment="1" applyProtection="1">
      <alignment horizontal="center"/>
      <protection locked="0"/>
    </xf>
    <xf numFmtId="195" fontId="0" fillId="0" borderId="16" xfId="49" applyNumberFormat="1" applyFont="1" applyFill="1" applyBorder="1" applyAlignment="1" applyProtection="1">
      <alignment horizontal="center"/>
      <protection locked="0"/>
    </xf>
    <xf numFmtId="195" fontId="0" fillId="39" borderId="14" xfId="49" applyNumberFormat="1" applyFont="1" applyFill="1" applyBorder="1" applyAlignment="1">
      <alignment horizontal="center"/>
    </xf>
    <xf numFmtId="195" fontId="0" fillId="39" borderId="16" xfId="49" applyNumberFormat="1" applyFont="1" applyFill="1" applyBorder="1" applyAlignment="1">
      <alignment horizontal="center"/>
    </xf>
    <xf numFmtId="195" fontId="0" fillId="0" borderId="14" xfId="49" applyNumberFormat="1" applyFont="1" applyFill="1" applyBorder="1" applyAlignment="1" applyProtection="1">
      <alignment horizontal="center" vertical="center"/>
      <protection/>
    </xf>
    <xf numFmtId="195" fontId="0" fillId="0" borderId="15" xfId="49" applyNumberFormat="1" applyFont="1" applyFill="1" applyBorder="1" applyAlignment="1" applyProtection="1">
      <alignment horizontal="center" vertical="center"/>
      <protection/>
    </xf>
    <xf numFmtId="0" fontId="9" fillId="33" borderId="0" xfId="0" applyFont="1" applyFill="1" applyBorder="1" applyAlignment="1">
      <alignment horizontal="center"/>
    </xf>
    <xf numFmtId="0" fontId="4" fillId="42" borderId="48" xfId="0" applyFont="1" applyFill="1" applyBorder="1" applyAlignment="1">
      <alignment horizontal="center" vertical="center" wrapText="1"/>
    </xf>
    <xf numFmtId="0" fontId="4" fillId="42" borderId="35" xfId="0" applyFont="1" applyFill="1" applyBorder="1" applyAlignment="1">
      <alignment horizontal="center" vertical="center" wrapText="1"/>
    </xf>
    <xf numFmtId="0" fontId="4" fillId="42" borderId="49" xfId="0" applyFont="1" applyFill="1" applyBorder="1" applyAlignment="1">
      <alignment horizontal="center" vertical="center" wrapText="1"/>
    </xf>
    <xf numFmtId="0" fontId="4" fillId="42" borderId="0"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11" fillId="42" borderId="22" xfId="0" applyFont="1" applyFill="1" applyBorder="1" applyAlignment="1">
      <alignment horizontal="center"/>
    </xf>
    <xf numFmtId="0" fontId="11" fillId="42" borderId="52" xfId="0" applyFont="1" applyFill="1" applyBorder="1" applyAlignment="1">
      <alignment horizontal="center"/>
    </xf>
    <xf numFmtId="0" fontId="11" fillId="42" borderId="34" xfId="0" applyFont="1" applyFill="1" applyBorder="1" applyAlignment="1">
      <alignment horizontal="center"/>
    </xf>
    <xf numFmtId="0" fontId="4" fillId="33" borderId="5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top" wrapText="1"/>
    </xf>
    <xf numFmtId="0" fontId="4" fillId="33" borderId="15" xfId="0" applyFont="1" applyFill="1" applyBorder="1" applyAlignment="1">
      <alignment horizontal="center" vertical="top" wrapText="1"/>
    </xf>
    <xf numFmtId="0" fontId="108" fillId="0" borderId="0" xfId="0" applyFont="1" applyAlignment="1">
      <alignment/>
    </xf>
    <xf numFmtId="0" fontId="108" fillId="36" borderId="0" xfId="0" applyFont="1" applyFill="1" applyAlignment="1" applyProtection="1">
      <alignment/>
      <protection hidden="1"/>
    </xf>
    <xf numFmtId="14" fontId="108" fillId="36" borderId="0" xfId="0" applyNumberFormat="1" applyFont="1" applyFill="1" applyAlignment="1" applyProtection="1">
      <alignment/>
      <protection hidden="1"/>
    </xf>
    <xf numFmtId="0" fontId="108" fillId="0" borderId="0" xfId="0" applyFont="1" applyAlignment="1" applyProtection="1">
      <alignment/>
      <protection hidden="1"/>
    </xf>
    <xf numFmtId="14" fontId="108" fillId="0" borderId="0" xfId="0" applyNumberFormat="1" applyFont="1" applyAlignment="1" applyProtection="1">
      <alignment/>
      <protection hidden="1"/>
    </xf>
    <xf numFmtId="0" fontId="0" fillId="43" borderId="0" xfId="0" applyFont="1" applyFill="1" applyAlignment="1">
      <alignment/>
    </xf>
    <xf numFmtId="195" fontId="0" fillId="43" borderId="0" xfId="49" applyNumberFormat="1" applyFont="1" applyFill="1" applyAlignment="1">
      <alignment/>
    </xf>
    <xf numFmtId="195" fontId="93" fillId="43" borderId="0" xfId="49" applyNumberFormat="1" applyFont="1" applyFill="1" applyAlignment="1">
      <alignment/>
    </xf>
    <xf numFmtId="195" fontId="17" fillId="43" borderId="0" xfId="49" applyNumberFormat="1" applyFont="1" applyFill="1" applyAlignment="1">
      <alignment horizontal="left"/>
    </xf>
    <xf numFmtId="195" fontId="18" fillId="43" borderId="0" xfId="49" applyNumberFormat="1" applyFont="1" applyFill="1" applyAlignment="1">
      <alignment horizontal="right"/>
    </xf>
    <xf numFmtId="195" fontId="19" fillId="43" borderId="0" xfId="49" applyNumberFormat="1" applyFont="1" applyFill="1" applyAlignment="1">
      <alignment horizontal="left"/>
    </xf>
    <xf numFmtId="195" fontId="109" fillId="43" borderId="0" xfId="49" applyNumberFormat="1" applyFont="1" applyFill="1" applyAlignment="1">
      <alignment horizontal="left"/>
    </xf>
    <xf numFmtId="0" fontId="0" fillId="43" borderId="0" xfId="0" applyFont="1" applyFill="1" applyAlignment="1">
      <alignment horizontal="left"/>
    </xf>
    <xf numFmtId="0" fontId="93" fillId="43" borderId="0" xfId="0" applyFont="1" applyFill="1" applyAlignment="1">
      <alignment horizontal="left"/>
    </xf>
    <xf numFmtId="195" fontId="20" fillId="43" borderId="0" xfId="49" applyNumberFormat="1" applyFont="1" applyFill="1" applyAlignment="1">
      <alignment horizontal="right"/>
    </xf>
    <xf numFmtId="195" fontId="3" fillId="43" borderId="0" xfId="49" applyNumberFormat="1"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PRINT1!A1" /><Relationship Id="rId3" Type="http://schemas.openxmlformats.org/officeDocument/2006/relationships/hyperlink" Target="#PRINT1!A1"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ROC1!A1" /><Relationship Id="rId3" Type="http://schemas.openxmlformats.org/officeDocument/2006/relationships/hyperlink" Target="#PROC1!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ROC1!A1" /><Relationship Id="rId3" Type="http://schemas.openxmlformats.org/officeDocument/2006/relationships/hyperlink" Target="#PRO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2</xdr:row>
      <xdr:rowOff>104775</xdr:rowOff>
    </xdr:from>
    <xdr:to>
      <xdr:col>3</xdr:col>
      <xdr:colOff>933450</xdr:colOff>
      <xdr:row>5</xdr:row>
      <xdr:rowOff>57150</xdr:rowOff>
    </xdr:to>
    <xdr:pic>
      <xdr:nvPicPr>
        <xdr:cNvPr id="1" name="24 Imagen">
          <a:hlinkClick r:id="rId3"/>
        </xdr:cNvPr>
        <xdr:cNvPicPr preferRelativeResize="1">
          <a:picLocks noChangeAspect="1"/>
        </xdr:cNvPicPr>
      </xdr:nvPicPr>
      <xdr:blipFill>
        <a:blip r:embed="rId1"/>
        <a:stretch>
          <a:fillRect/>
        </a:stretch>
      </xdr:blipFill>
      <xdr:spPr>
        <a:xfrm>
          <a:off x="742950" y="276225"/>
          <a:ext cx="666750" cy="581025"/>
        </a:xfrm>
        <a:prstGeom prst="rect">
          <a:avLst/>
        </a:prstGeom>
        <a:noFill/>
        <a:ln w="9525" cmpd="sng">
          <a:noFill/>
        </a:ln>
      </xdr:spPr>
    </xdr:pic>
    <xdr:clientData/>
  </xdr:twoCellAnchor>
  <xdr:twoCellAnchor>
    <xdr:from>
      <xdr:col>3</xdr:col>
      <xdr:colOff>1209675</xdr:colOff>
      <xdr:row>2</xdr:row>
      <xdr:rowOff>85725</xdr:rowOff>
    </xdr:from>
    <xdr:to>
      <xdr:col>10</xdr:col>
      <xdr:colOff>152400</xdr:colOff>
      <xdr:row>7</xdr:row>
      <xdr:rowOff>9525</xdr:rowOff>
    </xdr:to>
    <xdr:sp>
      <xdr:nvSpPr>
        <xdr:cNvPr id="2" name="1 CuadroTexto"/>
        <xdr:cNvSpPr txBox="1">
          <a:spLocks noChangeArrowheads="1"/>
        </xdr:cNvSpPr>
      </xdr:nvSpPr>
      <xdr:spPr>
        <a:xfrm>
          <a:off x="1685925" y="257175"/>
          <a:ext cx="57245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RETE INDEPENDIENTES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Actualizado Ley 2010 de 2019
</a:t>
          </a:r>
          <a:r>
            <a:rPr lang="en-US" cap="none" sz="1100" b="1" i="0" u="none" baseline="0">
              <a:solidFill>
                <a:srgbClr val="000000"/>
              </a:solidFill>
              <a:latin typeface="Calibri"/>
              <a:ea typeface="Calibri"/>
              <a:cs typeface="Calibri"/>
            </a:rPr>
            <a:t>Personas naturales que presten servicios,</a:t>
          </a:r>
          <a:r>
            <a:rPr lang="en-US" cap="none" sz="1100" b="1" i="0" u="none" baseline="0">
              <a:solidFill>
                <a:srgbClr val="000000"/>
              </a:solidFill>
              <a:latin typeface="Calibri"/>
              <a:ea typeface="Calibri"/>
              <a:cs typeface="Calibri"/>
            </a:rPr>
            <a:t> honorarios, comisiones; (Rentas de trabajo)</a:t>
          </a:r>
        </a:p>
      </xdr:txBody>
    </xdr:sp>
    <xdr:clientData/>
  </xdr:twoCellAnchor>
  <xdr:twoCellAnchor>
    <xdr:from>
      <xdr:col>10</xdr:col>
      <xdr:colOff>600075</xdr:colOff>
      <xdr:row>2</xdr:row>
      <xdr:rowOff>104775</xdr:rowOff>
    </xdr:from>
    <xdr:to>
      <xdr:col>13</xdr:col>
      <xdr:colOff>19050</xdr:colOff>
      <xdr:row>6</xdr:row>
      <xdr:rowOff>200025</xdr:rowOff>
    </xdr:to>
    <xdr:sp>
      <xdr:nvSpPr>
        <xdr:cNvPr id="3" name="2 CuadroTexto"/>
        <xdr:cNvSpPr txBox="1">
          <a:spLocks noChangeArrowheads="1"/>
        </xdr:cNvSpPr>
      </xdr:nvSpPr>
      <xdr:spPr>
        <a:xfrm>
          <a:off x="7858125" y="276225"/>
          <a:ext cx="1762125" cy="895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Nota: Retención aplicable únicamente por el periodo gravable  2020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47625</xdr:rowOff>
    </xdr:from>
    <xdr:to>
      <xdr:col>3</xdr:col>
      <xdr:colOff>428625</xdr:colOff>
      <xdr:row>5</xdr:row>
      <xdr:rowOff>0</xdr:rowOff>
    </xdr:to>
    <xdr:pic>
      <xdr:nvPicPr>
        <xdr:cNvPr id="1" name="3 Imagen">
          <a:hlinkClick r:id="rId3"/>
        </xdr:cNvPr>
        <xdr:cNvPicPr preferRelativeResize="1">
          <a:picLocks noChangeAspect="1"/>
        </xdr:cNvPicPr>
      </xdr:nvPicPr>
      <xdr:blipFill>
        <a:blip r:embed="rId1"/>
        <a:stretch>
          <a:fillRect/>
        </a:stretch>
      </xdr:blipFill>
      <xdr:spPr>
        <a:xfrm>
          <a:off x="228600" y="114300"/>
          <a:ext cx="676275" cy="58102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685800</xdr:colOff>
      <xdr:row>4</xdr:row>
      <xdr:rowOff>19050</xdr:rowOff>
    </xdr:to>
    <xdr:pic>
      <xdr:nvPicPr>
        <xdr:cNvPr id="1" name="2 Imagen">
          <a:hlinkClick r:id="rId3"/>
        </xdr:cNvPr>
        <xdr:cNvPicPr preferRelativeResize="1">
          <a:picLocks noChangeAspect="1"/>
        </xdr:cNvPicPr>
      </xdr:nvPicPr>
      <xdr:blipFill>
        <a:blip r:embed="rId1"/>
        <a:stretch>
          <a:fillRect/>
        </a:stretch>
      </xdr:blipFill>
      <xdr:spPr>
        <a:xfrm>
          <a:off x="66675" y="66675"/>
          <a:ext cx="6762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retefuente-t-independient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2:N266"/>
  <sheetViews>
    <sheetView showGridLines="0" tabSelected="1" defaultGridColor="0" zoomScalePageLayoutView="0" colorId="23" workbookViewId="0" topLeftCell="A1">
      <pane ySplit="8" topLeftCell="A9" activePane="bottomLeft" state="frozen"/>
      <selection pane="topLeft" activeCell="A1" sqref="A1"/>
      <selection pane="bottomLeft" activeCell="M16" sqref="M16"/>
    </sheetView>
  </sheetViews>
  <sheetFormatPr defaultColWidth="0" defaultRowHeight="12.75" zeroHeight="1" outlineLevelCol="1"/>
  <cols>
    <col min="1" max="1" width="1.57421875" style="18" customWidth="1"/>
    <col min="2" max="2" width="4.00390625" style="18" customWidth="1"/>
    <col min="3" max="3" width="1.57421875" style="18" customWidth="1"/>
    <col min="4" max="4" width="49.8515625" style="18" customWidth="1"/>
    <col min="5" max="5" width="18.140625" style="22" customWidth="1"/>
    <col min="6" max="6" width="25.8515625" style="22" hidden="1" customWidth="1" outlineLevel="1"/>
    <col min="7" max="7" width="13.140625" style="23" hidden="1" customWidth="1" outlineLevel="1"/>
    <col min="8" max="8" width="15.28125" style="23" hidden="1" customWidth="1" outlineLevel="1"/>
    <col min="9" max="9" width="21.421875" style="22" customWidth="1" collapsed="1"/>
    <col min="10" max="11" width="12.28125" style="22" customWidth="1"/>
    <col min="12" max="13" width="11.421875" style="22" customWidth="1"/>
    <col min="14" max="14" width="11.421875" style="18" customWidth="1"/>
    <col min="15" max="26" width="11.57421875" style="18" customWidth="1"/>
    <col min="27" max="16384" width="11.57421875" style="18" hidden="1" customWidth="1"/>
  </cols>
  <sheetData>
    <row r="1" ht="5.25" customHeight="1"/>
    <row r="2" spans="2:14" ht="8.25" customHeight="1">
      <c r="B2" s="278"/>
      <c r="C2" s="278"/>
      <c r="D2" s="278"/>
      <c r="E2" s="279"/>
      <c r="F2" s="279"/>
      <c r="G2" s="280"/>
      <c r="H2" s="280"/>
      <c r="I2" s="279"/>
      <c r="J2" s="281"/>
      <c r="K2" s="281"/>
      <c r="L2" s="281"/>
      <c r="M2" s="281"/>
      <c r="N2" s="281"/>
    </row>
    <row r="3" spans="2:14" ht="16.5" customHeight="1">
      <c r="B3" s="278"/>
      <c r="C3" s="278"/>
      <c r="D3" s="282"/>
      <c r="E3" s="283"/>
      <c r="F3" s="281"/>
      <c r="G3" s="284"/>
      <c r="H3" s="284"/>
      <c r="I3" s="281"/>
      <c r="J3" s="281"/>
      <c r="K3" s="281"/>
      <c r="L3" s="281"/>
      <c r="M3" s="281"/>
      <c r="N3" s="281"/>
    </row>
    <row r="4" spans="2:14" ht="16.5" customHeight="1">
      <c r="B4" s="278"/>
      <c r="C4" s="278"/>
      <c r="D4" s="282"/>
      <c r="E4" s="283"/>
      <c r="F4" s="281"/>
      <c r="G4" s="284"/>
      <c r="H4" s="284"/>
      <c r="I4" s="281"/>
      <c r="J4" s="281"/>
      <c r="K4" s="281"/>
      <c r="L4" s="281"/>
      <c r="M4" s="281"/>
      <c r="N4" s="281"/>
    </row>
    <row r="5" spans="2:14" ht="16.5" customHeight="1">
      <c r="B5" s="278"/>
      <c r="C5" s="278"/>
      <c r="D5" s="282"/>
      <c r="E5" s="283"/>
      <c r="F5" s="281"/>
      <c r="G5" s="284"/>
      <c r="H5" s="284"/>
      <c r="I5" s="281"/>
      <c r="J5" s="281"/>
      <c r="K5" s="281"/>
      <c r="L5" s="281"/>
      <c r="M5" s="281"/>
      <c r="N5" s="281"/>
    </row>
    <row r="6" spans="2:14" ht="13.5" customHeight="1">
      <c r="B6" s="278"/>
      <c r="C6" s="278"/>
      <c r="D6" s="282"/>
      <c r="E6" s="283"/>
      <c r="F6" s="285"/>
      <c r="G6" s="286"/>
      <c r="H6" s="286"/>
      <c r="I6" s="285"/>
      <c r="J6" s="281"/>
      <c r="K6" s="281"/>
      <c r="L6" s="281"/>
      <c r="M6" s="281"/>
      <c r="N6" s="281"/>
    </row>
    <row r="7" spans="2:14" ht="18">
      <c r="B7" s="278"/>
      <c r="C7" s="278"/>
      <c r="D7" s="287"/>
      <c r="E7" s="281"/>
      <c r="F7" s="281"/>
      <c r="G7" s="284"/>
      <c r="H7" s="284"/>
      <c r="I7" s="281"/>
      <c r="J7" s="281"/>
      <c r="K7" s="281"/>
      <c r="L7" s="281"/>
      <c r="M7" s="281"/>
      <c r="N7" s="281"/>
    </row>
    <row r="8" spans="2:14" ht="6" customHeight="1">
      <c r="B8" s="278"/>
      <c r="C8" s="278"/>
      <c r="D8" s="278"/>
      <c r="E8" s="288"/>
      <c r="F8" s="279"/>
      <c r="G8" s="280"/>
      <c r="H8" s="280"/>
      <c r="I8" s="279"/>
      <c r="J8" s="281"/>
      <c r="K8" s="281"/>
      <c r="L8" s="281"/>
      <c r="M8" s="281"/>
      <c r="N8" s="281"/>
    </row>
    <row r="9" ht="12.75"/>
    <row r="10" spans="4:14" ht="15" customHeight="1">
      <c r="D10" s="151"/>
      <c r="E10" s="18"/>
      <c r="F10" s="133" t="s">
        <v>24</v>
      </c>
      <c r="I10" s="24"/>
      <c r="K10" s="240"/>
      <c r="L10" s="240"/>
      <c r="M10" s="240"/>
      <c r="N10" s="240"/>
    </row>
    <row r="11" spans="6:14" ht="13.5" thickBot="1">
      <c r="F11" s="133" t="s">
        <v>25</v>
      </c>
      <c r="K11" s="240"/>
      <c r="L11" s="240"/>
      <c r="M11" s="240"/>
      <c r="N11" s="240"/>
    </row>
    <row r="12" spans="4:14" ht="13.5" thickBot="1">
      <c r="D12" s="169" t="s">
        <v>31</v>
      </c>
      <c r="E12" s="223" t="s">
        <v>10</v>
      </c>
      <c r="I12" s="25" t="s">
        <v>86</v>
      </c>
      <c r="K12" s="240"/>
      <c r="L12" s="240"/>
      <c r="M12" s="240"/>
      <c r="N12" s="240"/>
    </row>
    <row r="13" spans="4:14" ht="14.25">
      <c r="D13" s="170" t="s">
        <v>32</v>
      </c>
      <c r="K13" s="240"/>
      <c r="L13" s="240"/>
      <c r="M13" s="240"/>
      <c r="N13" s="240"/>
    </row>
    <row r="14" spans="4:14" ht="14.25">
      <c r="D14" s="171" t="s">
        <v>60</v>
      </c>
      <c r="E14" s="26" t="s">
        <v>3</v>
      </c>
      <c r="F14" s="27"/>
      <c r="G14" s="28"/>
      <c r="H14" s="28"/>
      <c r="I14" s="29" t="s">
        <v>11</v>
      </c>
      <c r="K14" s="240"/>
      <c r="L14" s="240"/>
      <c r="M14" s="240"/>
      <c r="N14" s="240"/>
    </row>
    <row r="15" spans="1:9" ht="13.5" thickBot="1">
      <c r="A15" s="30"/>
      <c r="D15" s="172" t="s">
        <v>24</v>
      </c>
      <c r="E15" s="224" t="s">
        <v>98</v>
      </c>
      <c r="I15" s="154">
        <v>35607</v>
      </c>
    </row>
    <row r="16" spans="5:9" ht="12.75">
      <c r="E16" s="224" t="s">
        <v>75</v>
      </c>
      <c r="I16" s="154">
        <v>34270</v>
      </c>
    </row>
    <row r="17" spans="4:11" ht="15.75" thickBot="1">
      <c r="D17" s="173">
        <f>IF(D84=1,"Aplicativo vencido, visite www.consultorcontable.com y descargue la versión actualizada","")</f>
      </c>
      <c r="E17" s="45"/>
      <c r="F17" s="45"/>
      <c r="G17" s="45"/>
      <c r="H17" s="45"/>
      <c r="I17" s="45"/>
      <c r="J17" s="245" t="s">
        <v>33</v>
      </c>
      <c r="K17" s="245"/>
    </row>
    <row r="18" spans="2:11" ht="15.75" thickBot="1">
      <c r="B18" s="31"/>
      <c r="C18" s="225"/>
      <c r="D18" s="226" t="s">
        <v>12</v>
      </c>
      <c r="E18" s="227" t="s">
        <v>7</v>
      </c>
      <c r="F18" s="227" t="s">
        <v>8</v>
      </c>
      <c r="G18" s="245" t="s">
        <v>27</v>
      </c>
      <c r="H18" s="245"/>
      <c r="I18" s="227" t="s">
        <v>9</v>
      </c>
      <c r="J18" s="227" t="s">
        <v>17</v>
      </c>
      <c r="K18" s="227" t="s">
        <v>18</v>
      </c>
    </row>
    <row r="19" spans="2:13" s="37" customFormat="1" ht="15.75" thickBot="1">
      <c r="B19" s="32"/>
      <c r="C19" s="33"/>
      <c r="D19" s="33"/>
      <c r="E19" s="34"/>
      <c r="F19" s="34"/>
      <c r="G19" s="35"/>
      <c r="H19" s="35"/>
      <c r="I19" s="34"/>
      <c r="J19" s="34"/>
      <c r="K19" s="34"/>
      <c r="L19" s="36"/>
      <c r="M19" s="36"/>
    </row>
    <row r="20" spans="2:13" s="37" customFormat="1" ht="16.5" thickBot="1">
      <c r="B20" s="38">
        <v>1</v>
      </c>
      <c r="C20" s="39"/>
      <c r="D20" s="161" t="s">
        <v>47</v>
      </c>
      <c r="E20" s="22"/>
      <c r="F20" s="22"/>
      <c r="G20" s="23"/>
      <c r="H20" s="23"/>
      <c r="I20" s="22"/>
      <c r="J20" s="40" t="s">
        <v>43</v>
      </c>
      <c r="K20" s="40" t="s">
        <v>43</v>
      </c>
      <c r="L20" s="22"/>
      <c r="M20" s="36"/>
    </row>
    <row r="21" spans="2:13" s="37" customFormat="1" ht="12.75">
      <c r="B21" s="18"/>
      <c r="C21" s="18"/>
      <c r="D21" s="199" t="s">
        <v>34</v>
      </c>
      <c r="E21" s="200"/>
      <c r="F21" s="201"/>
      <c r="G21" s="202"/>
      <c r="H21" s="202"/>
      <c r="I21" s="203">
        <f>+E21</f>
        <v>0</v>
      </c>
      <c r="J21" s="198">
        <v>43831</v>
      </c>
      <c r="K21" s="44">
        <v>44196</v>
      </c>
      <c r="L21" s="45">
        <f>+ROUND((((K21-J21)+1)/30),0)</f>
        <v>12</v>
      </c>
      <c r="M21" s="36"/>
    </row>
    <row r="22" spans="2:13" s="37" customFormat="1" ht="15">
      <c r="B22" s="32"/>
      <c r="C22" s="33"/>
      <c r="D22" s="199" t="s">
        <v>40</v>
      </c>
      <c r="E22" s="204"/>
      <c r="F22" s="205"/>
      <c r="G22" s="206"/>
      <c r="H22" s="206"/>
      <c r="I22" s="207"/>
      <c r="J22" s="34"/>
      <c r="K22" s="34"/>
      <c r="L22" s="36"/>
      <c r="M22" s="36"/>
    </row>
    <row r="23" spans="2:13" s="37" customFormat="1" ht="15" hidden="1">
      <c r="B23" s="32"/>
      <c r="C23" s="33"/>
      <c r="D23" s="199" t="s">
        <v>35</v>
      </c>
      <c r="E23" s="208">
        <v>3000000</v>
      </c>
      <c r="F23" s="205"/>
      <c r="G23" s="206"/>
      <c r="H23" s="206"/>
      <c r="I23" s="203">
        <f>+IF((L21&gt;1),(I21/L21),(I21))</f>
        <v>0</v>
      </c>
      <c r="J23" s="34"/>
      <c r="K23" s="34"/>
      <c r="L23" s="36"/>
      <c r="M23" s="36"/>
    </row>
    <row r="24" spans="4:9" ht="13.5" thickBot="1">
      <c r="D24" s="1"/>
      <c r="E24" s="46"/>
      <c r="F24" s="46"/>
      <c r="G24" s="47"/>
      <c r="H24" s="47"/>
      <c r="I24" s="46"/>
    </row>
    <row r="25" spans="2:11" ht="29.25" customHeight="1" thickBot="1">
      <c r="B25" s="38">
        <v>2</v>
      </c>
      <c r="C25" s="39"/>
      <c r="D25" s="161" t="s">
        <v>37</v>
      </c>
      <c r="E25" s="183" t="s">
        <v>61</v>
      </c>
      <c r="J25" s="246" t="s">
        <v>49</v>
      </c>
      <c r="K25" s="247"/>
    </row>
    <row r="26" spans="4:11" ht="27" customHeight="1">
      <c r="D26" s="176" t="s">
        <v>68</v>
      </c>
      <c r="E26" s="41"/>
      <c r="F26" s="42"/>
      <c r="G26" s="43"/>
      <c r="H26" s="43"/>
      <c r="I26" s="181">
        <f>+IF((J26&gt;1),(E26/J26),(E26))</f>
        <v>0</v>
      </c>
      <c r="J26" s="248">
        <v>1</v>
      </c>
      <c r="K26" s="249"/>
    </row>
    <row r="27" spans="2:11" ht="12.75" customHeight="1">
      <c r="B27" s="48"/>
      <c r="D27" s="177" t="s">
        <v>13</v>
      </c>
      <c r="E27" s="49">
        <f>SUM(E26:E26)</f>
        <v>0</v>
      </c>
      <c r="F27" s="50"/>
      <c r="G27" s="51"/>
      <c r="H27" s="51"/>
      <c r="I27" s="182">
        <f>SUM(I26:I26)</f>
        <v>0</v>
      </c>
      <c r="J27" s="141"/>
      <c r="K27" s="142"/>
    </row>
    <row r="28" spans="2:9" ht="12.75">
      <c r="B28" s="48"/>
      <c r="F28" s="52"/>
      <c r="G28" s="53"/>
      <c r="H28" s="53"/>
      <c r="I28" s="22" t="s">
        <v>23</v>
      </c>
    </row>
    <row r="29" spans="2:10" ht="15">
      <c r="B29" s="48"/>
      <c r="D29" s="161" t="s">
        <v>65</v>
      </c>
      <c r="F29" s="52"/>
      <c r="G29" s="53"/>
      <c r="H29" s="53"/>
      <c r="J29" s="132">
        <f>+_xlfn.IFERROR(G30/E30,0)</f>
        <v>0</v>
      </c>
    </row>
    <row r="30" spans="2:10" ht="12.75">
      <c r="B30" s="48"/>
      <c r="D30" s="175" t="s">
        <v>66</v>
      </c>
      <c r="E30" s="41">
        <v>0</v>
      </c>
      <c r="F30" s="66" t="s">
        <v>39</v>
      </c>
      <c r="G30" s="55">
        <f>+I27*0.4*16%</f>
        <v>0</v>
      </c>
      <c r="H30" s="55"/>
      <c r="I30" s="179">
        <f>+IF(((I27*0.4*16%)&gt;E30),E30,((I27*0.4*16%)))</f>
        <v>0</v>
      </c>
      <c r="J30" s="22" t="str">
        <f>+IF((I30)&lt;(I26*40%*16%),"revisar descuento","ok")</f>
        <v>ok</v>
      </c>
    </row>
    <row r="31" spans="2:12" ht="12.75">
      <c r="B31" s="48"/>
      <c r="D31" s="175" t="s">
        <v>41</v>
      </c>
      <c r="E31" s="41">
        <v>0</v>
      </c>
      <c r="F31" s="66" t="s">
        <v>39</v>
      </c>
      <c r="G31" s="67"/>
      <c r="H31" s="67">
        <f>+E31</f>
        <v>0</v>
      </c>
      <c r="I31" s="179">
        <f>+H31*L31</f>
        <v>0</v>
      </c>
      <c r="J31" s="22" t="str">
        <f>+IF((I31)&lt;(I26*40%*2%),"revisar descuento","ok")</f>
        <v>ok</v>
      </c>
      <c r="L31" s="132">
        <f>+IF((J29&lt;100%),(J29),100%)</f>
        <v>0</v>
      </c>
    </row>
    <row r="32" spans="2:12" ht="22.5">
      <c r="B32" s="48"/>
      <c r="D32" s="211" t="s">
        <v>78</v>
      </c>
      <c r="E32" s="41"/>
      <c r="F32" s="66" t="s">
        <v>79</v>
      </c>
      <c r="G32" s="67">
        <f>+I27*25%</f>
        <v>0</v>
      </c>
      <c r="H32" s="67">
        <f>2500*I15</f>
        <v>89017500</v>
      </c>
      <c r="I32" s="179">
        <f>IF(E32&lt;J32,E32,J32)</f>
        <v>0</v>
      </c>
      <c r="J32" s="45">
        <f>MIN(G32,H32)</f>
        <v>0</v>
      </c>
      <c r="L32" s="132"/>
    </row>
    <row r="33" spans="2:10" ht="25.5">
      <c r="B33" s="48"/>
      <c r="D33" s="176" t="s">
        <v>76</v>
      </c>
      <c r="E33" s="41"/>
      <c r="F33" s="66" t="s">
        <v>39</v>
      </c>
      <c r="G33" s="67">
        <f>+I27*0.4*12.5%</f>
        <v>0</v>
      </c>
      <c r="H33" s="67">
        <f>+E33</f>
        <v>0</v>
      </c>
      <c r="I33" s="179">
        <f>+IF((G33&gt;E33),(E33),G33)</f>
        <v>0</v>
      </c>
      <c r="J33" s="22" t="str">
        <f>+IF((I33)&lt;(I26*0.4*12.5%),"revisar descuento","ok")</f>
        <v>ok</v>
      </c>
    </row>
    <row r="34" spans="2:9" ht="12.75">
      <c r="B34" s="48"/>
      <c r="D34" s="176" t="s">
        <v>85</v>
      </c>
      <c r="E34" s="41"/>
      <c r="F34" s="66"/>
      <c r="G34" s="67"/>
      <c r="H34" s="67"/>
      <c r="I34" s="179">
        <f>+E34</f>
        <v>0</v>
      </c>
    </row>
    <row r="35" spans="2:9" ht="12.75">
      <c r="B35" s="48"/>
      <c r="D35" s="178" t="s">
        <v>67</v>
      </c>
      <c r="E35" s="49">
        <f>SUM(E30:E34)</f>
        <v>0</v>
      </c>
      <c r="F35" s="49">
        <f>SUM(F30:F34)</f>
        <v>0</v>
      </c>
      <c r="G35" s="49">
        <f>SUM(G30:G34)</f>
        <v>0</v>
      </c>
      <c r="H35" s="49">
        <f>SUM(H30:H34)</f>
        <v>89017500</v>
      </c>
      <c r="I35" s="49">
        <f>SUM(I30:I34)</f>
        <v>0</v>
      </c>
    </row>
    <row r="36" spans="2:8" ht="12.75">
      <c r="B36" s="48"/>
      <c r="F36" s="52"/>
      <c r="G36" s="53"/>
      <c r="H36" s="53"/>
    </row>
    <row r="37" spans="2:9" ht="12.75">
      <c r="B37" s="48"/>
      <c r="D37" s="60" t="s">
        <v>69</v>
      </c>
      <c r="F37" s="52"/>
      <c r="G37" s="53"/>
      <c r="H37" s="53"/>
      <c r="I37" s="64">
        <f>+I27-I35</f>
        <v>0</v>
      </c>
    </row>
    <row r="38" spans="2:8" ht="2.25" customHeight="1">
      <c r="B38" s="48"/>
      <c r="F38" s="52"/>
      <c r="G38" s="53"/>
      <c r="H38" s="53"/>
    </row>
    <row r="39" spans="2:8" ht="13.5" thickBot="1">
      <c r="B39" s="48"/>
      <c r="F39" s="52"/>
      <c r="G39" s="53"/>
      <c r="H39" s="53"/>
    </row>
    <row r="40" spans="2:10" ht="14.25" customHeight="1" thickBot="1">
      <c r="B40" s="38">
        <v>3</v>
      </c>
      <c r="D40" s="162" t="s">
        <v>44</v>
      </c>
      <c r="J40" s="131" t="s">
        <v>23</v>
      </c>
    </row>
    <row r="41" spans="2:9" ht="27.75" customHeight="1">
      <c r="B41" s="54"/>
      <c r="D41" s="176" t="s">
        <v>62</v>
      </c>
      <c r="E41" s="41">
        <v>0</v>
      </c>
      <c r="F41" s="241" t="s">
        <v>26</v>
      </c>
      <c r="G41" s="55"/>
      <c r="H41" s="192">
        <f>(3800)/12*I15</f>
        <v>11275550</v>
      </c>
      <c r="I41" s="243">
        <f>IF(H41&lt;(H42),H41,(H42))</f>
        <v>0</v>
      </c>
    </row>
    <row r="42" spans="2:9" ht="15.75">
      <c r="B42" s="54"/>
      <c r="D42" s="176" t="s">
        <v>53</v>
      </c>
      <c r="E42" s="41">
        <v>0</v>
      </c>
      <c r="F42" s="242"/>
      <c r="G42" s="56"/>
      <c r="H42" s="193">
        <f>+IF((E42+E41)&lt;(I37*30%),(E42+E41),(I37*30%))</f>
        <v>0</v>
      </c>
      <c r="I42" s="244"/>
    </row>
    <row r="43" spans="2:9" ht="12.75">
      <c r="B43" s="48"/>
      <c r="D43" s="178" t="s">
        <v>42</v>
      </c>
      <c r="E43" s="49">
        <f>SUM(E41:E42)</f>
        <v>0</v>
      </c>
      <c r="F43" s="58"/>
      <c r="G43" s="59"/>
      <c r="H43" s="59"/>
      <c r="I43" s="180">
        <f>SUM(I41:I42)</f>
        <v>0</v>
      </c>
    </row>
    <row r="44" ht="12.75">
      <c r="B44" s="48"/>
    </row>
    <row r="45" spans="2:9" ht="12.75">
      <c r="B45" s="48"/>
      <c r="D45" s="60" t="s">
        <v>14</v>
      </c>
      <c r="E45" s="61"/>
      <c r="F45" s="62"/>
      <c r="G45" s="63"/>
      <c r="H45" s="63"/>
      <c r="I45" s="64">
        <f>+I37-I43</f>
        <v>0</v>
      </c>
    </row>
    <row r="46" spans="2:9" ht="13.5" thickBot="1">
      <c r="B46" s="48"/>
      <c r="H46" s="23" t="s">
        <v>23</v>
      </c>
      <c r="I46" s="65"/>
    </row>
    <row r="47" spans="2:10" ht="16.5" thickBot="1">
      <c r="B47" s="38">
        <v>4</v>
      </c>
      <c r="D47" s="162" t="s">
        <v>36</v>
      </c>
      <c r="H47" s="23" t="s">
        <v>23</v>
      </c>
      <c r="J47" s="132"/>
    </row>
    <row r="48" spans="2:9" ht="25.5">
      <c r="B48" s="48"/>
      <c r="D48" s="176" t="s">
        <v>59</v>
      </c>
      <c r="E48" s="41">
        <v>0</v>
      </c>
      <c r="F48" s="66"/>
      <c r="G48" s="67">
        <f>16*I15</f>
        <v>569712</v>
      </c>
      <c r="H48" s="67"/>
      <c r="I48" s="179">
        <f>+IF((G48&gt;E48),E48,G48)</f>
        <v>0</v>
      </c>
    </row>
    <row r="49" spans="2:9" ht="12.75">
      <c r="B49" s="48"/>
      <c r="D49" s="250" t="s">
        <v>74</v>
      </c>
      <c r="E49" s="253"/>
      <c r="F49" s="241" t="s">
        <v>54</v>
      </c>
      <c r="G49" s="67">
        <f>+I27*0.1</f>
        <v>0</v>
      </c>
      <c r="H49" s="57">
        <f>IF(E49&lt;G49,E49,G49)</f>
        <v>0</v>
      </c>
      <c r="I49" s="255">
        <f>+IF((H49&gt;H50),(H50),(H49))</f>
        <v>0</v>
      </c>
    </row>
    <row r="50" spans="2:9" ht="12.75">
      <c r="B50" s="48"/>
      <c r="D50" s="251"/>
      <c r="E50" s="254"/>
      <c r="F50" s="252"/>
      <c r="G50" s="57">
        <f>32*I15</f>
        <v>1139424</v>
      </c>
      <c r="H50" s="57">
        <f>IF(E49&lt;G50,E49,G50)</f>
        <v>0</v>
      </c>
      <c r="I50" s="256"/>
    </row>
    <row r="51" spans="2:9" ht="25.5">
      <c r="B51" s="48"/>
      <c r="D51" s="176" t="s">
        <v>57</v>
      </c>
      <c r="E51" s="41">
        <v>0</v>
      </c>
      <c r="F51" s="66" t="s">
        <v>58</v>
      </c>
      <c r="G51" s="67">
        <f>100*I15</f>
        <v>3560700</v>
      </c>
      <c r="I51" s="179">
        <f>+IF((E51&gt;G51),G51,E51)</f>
        <v>0</v>
      </c>
    </row>
    <row r="52" spans="2:9" ht="12.75">
      <c r="B52" s="48"/>
      <c r="D52" s="175"/>
      <c r="E52" s="41"/>
      <c r="F52" s="66" t="s">
        <v>39</v>
      </c>
      <c r="G52" s="67">
        <f>+E52*J29</f>
        <v>0</v>
      </c>
      <c r="H52" s="67"/>
      <c r="I52" s="179"/>
    </row>
    <row r="53" spans="2:9" ht="12.75">
      <c r="B53" s="48"/>
      <c r="D53" s="178" t="s">
        <v>15</v>
      </c>
      <c r="E53" s="49" t="s">
        <v>23</v>
      </c>
      <c r="F53" s="58"/>
      <c r="G53" s="59"/>
      <c r="H53" s="59"/>
      <c r="I53" s="180">
        <f>SUM(I48:I52)</f>
        <v>0</v>
      </c>
    </row>
    <row r="54" spans="2:9" ht="12.75">
      <c r="B54" s="48"/>
      <c r="I54" s="65"/>
    </row>
    <row r="55" spans="2:9" ht="12.75">
      <c r="B55" s="48"/>
      <c r="D55" s="60" t="s">
        <v>73</v>
      </c>
      <c r="E55" s="61"/>
      <c r="F55" s="61"/>
      <c r="G55" s="68"/>
      <c r="H55" s="63"/>
      <c r="I55" s="69">
        <f>+I45-I53</f>
        <v>0</v>
      </c>
    </row>
    <row r="56" spans="2:9" ht="12.75">
      <c r="B56" s="48"/>
      <c r="I56" s="65"/>
    </row>
    <row r="57" spans="2:9" ht="12.75">
      <c r="B57" s="48"/>
      <c r="D57" s="146" t="s">
        <v>55</v>
      </c>
      <c r="E57" s="147"/>
      <c r="F57" s="174" t="s">
        <v>56</v>
      </c>
      <c r="G57" s="148"/>
      <c r="H57" s="149">
        <f>+I55*0.25</f>
        <v>0</v>
      </c>
      <c r="I57" s="150">
        <f>IF(H57&gt;(240*I15),(240*I15),H57)</f>
        <v>0</v>
      </c>
    </row>
    <row r="58" spans="2:9" ht="12.75">
      <c r="B58" s="48"/>
      <c r="I58" s="65"/>
    </row>
    <row r="59" spans="2:9" ht="12.75">
      <c r="B59" s="48"/>
      <c r="D59" s="60" t="s">
        <v>71</v>
      </c>
      <c r="F59" s="190" t="s">
        <v>72</v>
      </c>
      <c r="G59" s="191">
        <f>(5040*I15)/12</f>
        <v>14954940</v>
      </c>
      <c r="H59" s="191"/>
      <c r="I59" s="49">
        <f>+IF(((I37)*40%&gt;G59),G59,((I37)*40%))</f>
        <v>0</v>
      </c>
    </row>
    <row r="60" spans="2:9" ht="12.75">
      <c r="B60" s="48"/>
      <c r="D60" s="60" t="s">
        <v>70</v>
      </c>
      <c r="F60" s="190"/>
      <c r="G60" s="191"/>
      <c r="H60" s="191"/>
      <c r="I60" s="189">
        <f>+I57+I43+I53</f>
        <v>0</v>
      </c>
    </row>
    <row r="61" spans="2:9" ht="12.75">
      <c r="B61" s="48"/>
      <c r="I61" s="65"/>
    </row>
    <row r="62" spans="2:9" ht="12.75">
      <c r="B62" s="48"/>
      <c r="I62" s="65"/>
    </row>
    <row r="63" spans="4:12" ht="20.25" customHeight="1">
      <c r="D63" s="163" t="s">
        <v>38</v>
      </c>
      <c r="E63" s="164"/>
      <c r="F63" s="165"/>
      <c r="G63" s="166"/>
      <c r="H63" s="166"/>
      <c r="I63" s="167">
        <f>+IF((I59&lt;(I60)),(I37-I59),(I37-I60))</f>
        <v>0</v>
      </c>
      <c r="J63" s="160">
        <f>+IF((D95=0),(0),"Desactualizado -debe actualizarlo en www.consultorcontable.com")</f>
        <v>0</v>
      </c>
      <c r="L63" s="195"/>
    </row>
    <row r="64" spans="10:12" ht="11.25" customHeight="1">
      <c r="J64" s="159"/>
      <c r="K64" s="159"/>
      <c r="L64" s="194"/>
    </row>
    <row r="65" ht="3" customHeight="1">
      <c r="I65" s="70"/>
    </row>
    <row r="66" ht="2.25" customHeight="1" thickBot="1">
      <c r="I66" s="71"/>
    </row>
    <row r="67" spans="5:9" ht="27" customHeight="1" thickBot="1">
      <c r="E67" s="136" t="s">
        <v>46</v>
      </c>
      <c r="I67" s="130" t="s">
        <v>48</v>
      </c>
    </row>
    <row r="68" spans="1:10" ht="30.75" thickBot="1">
      <c r="A68" s="72">
        <v>44347</v>
      </c>
      <c r="D68" s="168" t="s">
        <v>45</v>
      </c>
      <c r="E68" s="138"/>
      <c r="F68" s="73"/>
      <c r="G68" s="74"/>
      <c r="H68" s="74"/>
      <c r="I68" s="137">
        <f>(ROUND((TABLA!H19*I15),-3)*J26)</f>
        <v>0</v>
      </c>
      <c r="J68" s="75">
        <f>+_xlfn.IFERROR(I68/E27,0)</f>
        <v>0</v>
      </c>
    </row>
    <row r="69" spans="1:13" s="37" customFormat="1" ht="15">
      <c r="A69" s="76"/>
      <c r="D69" s="77"/>
      <c r="E69" s="139"/>
      <c r="F69" s="73"/>
      <c r="G69" s="74"/>
      <c r="H69" s="74"/>
      <c r="I69" s="78"/>
      <c r="J69" s="79"/>
      <c r="K69" s="36"/>
      <c r="L69" s="36"/>
      <c r="M69" s="36"/>
    </row>
    <row r="70" spans="4:13" s="37" customFormat="1" ht="15" customHeight="1">
      <c r="D70" s="129"/>
      <c r="E70" s="139"/>
      <c r="F70" s="73"/>
      <c r="G70" s="74"/>
      <c r="H70" s="74"/>
      <c r="I70" s="78"/>
      <c r="J70" s="36"/>
      <c r="K70" s="36"/>
      <c r="L70" s="36"/>
      <c r="M70" s="36"/>
    </row>
    <row r="71" spans="4:5" ht="12.75" customHeight="1">
      <c r="D71" s="19"/>
      <c r="E71" s="140"/>
    </row>
    <row r="72" spans="4:5" ht="12.75" customHeight="1">
      <c r="D72" s="228" t="s">
        <v>84</v>
      </c>
      <c r="E72" s="140"/>
    </row>
    <row r="73" spans="4:5" ht="15">
      <c r="D73" s="228" t="s">
        <v>80</v>
      </c>
      <c r="E73" s="20"/>
    </row>
    <row r="74" spans="4:13" s="80" customFormat="1" ht="18">
      <c r="D74" s="228" t="s">
        <v>81</v>
      </c>
      <c r="E74" s="156" t="s">
        <v>50</v>
      </c>
      <c r="F74" s="156"/>
      <c r="G74" s="156"/>
      <c r="H74" s="156"/>
      <c r="I74" s="157"/>
      <c r="J74" s="156"/>
      <c r="K74" s="156"/>
      <c r="L74" s="156"/>
      <c r="M74" s="23"/>
    </row>
    <row r="75" spans="2:13" s="80" customFormat="1" ht="18">
      <c r="B75" s="81"/>
      <c r="D75" s="228" t="s">
        <v>82</v>
      </c>
      <c r="E75" s="156" t="s">
        <v>51</v>
      </c>
      <c r="F75" s="156"/>
      <c r="G75" s="156"/>
      <c r="H75" s="156"/>
      <c r="I75" s="157"/>
      <c r="J75" s="156"/>
      <c r="K75" s="156">
        <f>+J26</f>
        <v>1</v>
      </c>
      <c r="L75" s="156" t="s">
        <v>52</v>
      </c>
      <c r="M75" s="23"/>
    </row>
    <row r="76" spans="2:13" s="80" customFormat="1" ht="18">
      <c r="B76" s="81"/>
      <c r="D76" s="228" t="s">
        <v>83</v>
      </c>
      <c r="E76" s="158"/>
      <c r="F76" s="156"/>
      <c r="G76" s="156"/>
      <c r="H76" s="156"/>
      <c r="I76" s="156"/>
      <c r="J76" s="156"/>
      <c r="K76" s="156"/>
      <c r="L76" s="156"/>
      <c r="M76" s="23"/>
    </row>
    <row r="77" spans="4:13" s="80" customFormat="1" ht="12.75">
      <c r="D77" s="21" t="s">
        <v>5</v>
      </c>
      <c r="E77" s="20"/>
      <c r="F77" s="23"/>
      <c r="G77" s="23"/>
      <c r="H77" s="23"/>
      <c r="I77" s="23"/>
      <c r="J77" s="23"/>
      <c r="K77" s="23"/>
      <c r="L77" s="23"/>
      <c r="M77" s="23"/>
    </row>
    <row r="78" spans="4:13" s="80" customFormat="1" ht="12.75">
      <c r="D78" s="188" t="s">
        <v>63</v>
      </c>
      <c r="E78" s="20"/>
      <c r="F78" s="23"/>
      <c r="G78" s="23"/>
      <c r="H78" s="23"/>
      <c r="I78" s="23"/>
      <c r="J78" s="23"/>
      <c r="K78" s="23"/>
      <c r="L78" s="23"/>
      <c r="M78" s="23"/>
    </row>
    <row r="79" spans="5:13" s="80" customFormat="1" ht="12.75">
      <c r="E79" s="23"/>
      <c r="F79" s="23"/>
      <c r="G79" s="23"/>
      <c r="H79" s="23"/>
      <c r="I79" s="23"/>
      <c r="J79" s="23"/>
      <c r="K79" s="23"/>
      <c r="L79" s="23"/>
      <c r="M79" s="23"/>
    </row>
    <row r="80" spans="4:13" s="80" customFormat="1" ht="12.75">
      <c r="D80" s="273"/>
      <c r="E80" s="23"/>
      <c r="F80" s="23"/>
      <c r="G80" s="23"/>
      <c r="H80" s="23"/>
      <c r="I80" s="23"/>
      <c r="J80" s="23"/>
      <c r="K80" s="23"/>
      <c r="L80" s="23"/>
      <c r="M80" s="23"/>
    </row>
    <row r="81" spans="4:13" s="80" customFormat="1" ht="12.75">
      <c r="D81" s="274"/>
      <c r="E81" s="23"/>
      <c r="F81" s="23"/>
      <c r="G81" s="23"/>
      <c r="H81" s="23"/>
      <c r="I81" s="23"/>
      <c r="J81" s="23"/>
      <c r="K81" s="23"/>
      <c r="L81" s="23"/>
      <c r="M81" s="23"/>
    </row>
    <row r="82" spans="4:13" s="80" customFormat="1" ht="12.75">
      <c r="D82" s="275"/>
      <c r="E82" s="152"/>
      <c r="F82" s="23"/>
      <c r="G82" s="23"/>
      <c r="H82" s="23"/>
      <c r="I82" s="23"/>
      <c r="J82" s="23"/>
      <c r="K82" s="23"/>
      <c r="L82" s="23"/>
      <c r="M82" s="23"/>
    </row>
    <row r="83" spans="4:13" s="80" customFormat="1" ht="12.75">
      <c r="D83" s="275"/>
      <c r="E83" s="152"/>
      <c r="F83" s="23"/>
      <c r="G83" s="23"/>
      <c r="H83" s="23"/>
      <c r="I83" s="23"/>
      <c r="J83" s="23"/>
      <c r="K83" s="23"/>
      <c r="L83" s="23"/>
      <c r="M83" s="23"/>
    </row>
    <row r="84" spans="4:13" s="80" customFormat="1" ht="12.75">
      <c r="D84" s="274"/>
      <c r="E84" s="152"/>
      <c r="F84" s="23"/>
      <c r="G84" s="23"/>
      <c r="H84" s="23"/>
      <c r="I84" s="23"/>
      <c r="J84" s="23"/>
      <c r="K84" s="23"/>
      <c r="L84" s="23"/>
      <c r="M84" s="23"/>
    </row>
    <row r="85" spans="4:13" s="80" customFormat="1" ht="12.75">
      <c r="D85" s="274"/>
      <c r="E85" s="152"/>
      <c r="F85" s="23"/>
      <c r="G85" s="23"/>
      <c r="H85" s="23"/>
      <c r="I85" s="23"/>
      <c r="J85" s="23"/>
      <c r="K85" s="23"/>
      <c r="L85" s="23"/>
      <c r="M85" s="23"/>
    </row>
    <row r="86" spans="2:13" s="80" customFormat="1" ht="12.75">
      <c r="B86" s="18"/>
      <c r="C86" s="18"/>
      <c r="D86" s="276"/>
      <c r="E86" s="152"/>
      <c r="F86" s="23"/>
      <c r="G86" s="23"/>
      <c r="H86" s="23"/>
      <c r="I86" s="23"/>
      <c r="J86" s="23"/>
      <c r="K86" s="23"/>
      <c r="L86" s="23"/>
      <c r="M86" s="23"/>
    </row>
    <row r="87" spans="2:13" s="80" customFormat="1" ht="12.75">
      <c r="B87" s="82" t="s">
        <v>86</v>
      </c>
      <c r="C87" s="82"/>
      <c r="D87" s="276"/>
      <c r="E87" s="152"/>
      <c r="F87" s="23"/>
      <c r="G87" s="23"/>
      <c r="H87" s="23"/>
      <c r="I87" s="23"/>
      <c r="J87" s="23"/>
      <c r="K87" s="23"/>
      <c r="L87" s="23"/>
      <c r="M87" s="23"/>
    </row>
    <row r="88" spans="2:13" s="80" customFormat="1" ht="12.75">
      <c r="B88" s="82" t="s">
        <v>87</v>
      </c>
      <c r="C88" s="82"/>
      <c r="D88" s="276"/>
      <c r="E88" s="152"/>
      <c r="F88" s="23"/>
      <c r="G88" s="23"/>
      <c r="H88" s="23"/>
      <c r="I88" s="23"/>
      <c r="J88" s="23"/>
      <c r="K88" s="23"/>
      <c r="L88" s="23"/>
      <c r="M88" s="23"/>
    </row>
    <row r="89" spans="2:13" s="80" customFormat="1" ht="12.75">
      <c r="B89" s="82" t="s">
        <v>88</v>
      </c>
      <c r="C89" s="82"/>
      <c r="D89" s="153">
        <f ca="1">TODAY()</f>
        <v>43991</v>
      </c>
      <c r="E89" s="152"/>
      <c r="F89" s="23"/>
      <c r="G89" s="23"/>
      <c r="H89" s="23"/>
      <c r="I89" s="23"/>
      <c r="J89" s="23"/>
      <c r="K89" s="23"/>
      <c r="L89" s="23"/>
      <c r="M89" s="23"/>
    </row>
    <row r="90" spans="2:13" s="80" customFormat="1" ht="12.75">
      <c r="B90" s="82" t="s">
        <v>89</v>
      </c>
      <c r="C90" s="82"/>
      <c r="D90" s="153">
        <f>+A68</f>
        <v>44347</v>
      </c>
      <c r="E90" s="152"/>
      <c r="F90" s="23"/>
      <c r="G90" s="23"/>
      <c r="H90" s="23"/>
      <c r="I90" s="23"/>
      <c r="J90" s="23"/>
      <c r="K90" s="23"/>
      <c r="L90" s="23"/>
      <c r="M90" s="23"/>
    </row>
    <row r="91" spans="2:13" s="80" customFormat="1" ht="12.75">
      <c r="B91" s="82" t="s">
        <v>90</v>
      </c>
      <c r="C91" s="82"/>
      <c r="D91" s="276">
        <f>IF(D90&lt;D89,1,"")</f>
      </c>
      <c r="E91" s="152"/>
      <c r="F91" s="23"/>
      <c r="G91" s="23"/>
      <c r="H91" s="23"/>
      <c r="I91" s="23"/>
      <c r="J91" s="23"/>
      <c r="K91" s="23"/>
      <c r="L91" s="23"/>
      <c r="M91" s="23"/>
    </row>
    <row r="92" spans="2:13" s="80" customFormat="1" ht="12.75">
      <c r="B92" s="82" t="s">
        <v>91</v>
      </c>
      <c r="C92" s="82"/>
      <c r="D92" s="276"/>
      <c r="E92" s="152"/>
      <c r="F92" s="23"/>
      <c r="G92" s="23"/>
      <c r="H92" s="23"/>
      <c r="I92" s="23"/>
      <c r="J92" s="23"/>
      <c r="K92" s="23"/>
      <c r="L92" s="23"/>
      <c r="M92" s="23"/>
    </row>
    <row r="93" spans="2:13" s="80" customFormat="1" ht="12.75" hidden="1">
      <c r="B93" s="82" t="s">
        <v>92</v>
      </c>
      <c r="C93" s="82"/>
      <c r="D93" s="277">
        <f ca="1">+TODAY()</f>
        <v>43991</v>
      </c>
      <c r="E93" s="152"/>
      <c r="F93" s="23"/>
      <c r="G93" s="23"/>
      <c r="H93" s="23"/>
      <c r="I93" s="23"/>
      <c r="J93" s="23"/>
      <c r="K93" s="23"/>
      <c r="L93" s="23"/>
      <c r="M93" s="23"/>
    </row>
    <row r="94" spans="2:13" s="80" customFormat="1" ht="12.75" hidden="1">
      <c r="B94" s="82" t="s">
        <v>93</v>
      </c>
      <c r="C94" s="82"/>
      <c r="D94" s="277">
        <v>44439</v>
      </c>
      <c r="E94" s="152"/>
      <c r="F94" s="23"/>
      <c r="G94" s="23"/>
      <c r="H94" s="23"/>
      <c r="I94" s="23"/>
      <c r="J94" s="23"/>
      <c r="K94" s="23"/>
      <c r="L94" s="23"/>
      <c r="M94" s="23"/>
    </row>
    <row r="95" spans="2:13" s="80" customFormat="1" ht="12.75" hidden="1">
      <c r="B95" s="82" t="s">
        <v>94</v>
      </c>
      <c r="C95" s="82"/>
      <c r="D95" s="276">
        <f>+IF((D93&gt;D94),1,0)</f>
        <v>0</v>
      </c>
      <c r="E95" s="152"/>
      <c r="F95" s="23"/>
      <c r="G95" s="23"/>
      <c r="H95" s="23"/>
      <c r="I95" s="23"/>
      <c r="J95" s="23"/>
      <c r="K95" s="23"/>
      <c r="L95" s="23"/>
      <c r="M95" s="23"/>
    </row>
    <row r="96" spans="2:13" s="80" customFormat="1" ht="12.75">
      <c r="B96" s="82" t="s">
        <v>95</v>
      </c>
      <c r="C96" s="82"/>
      <c r="D96" s="273"/>
      <c r="E96" s="23"/>
      <c r="F96" s="23"/>
      <c r="G96" s="23"/>
      <c r="H96" s="23"/>
      <c r="I96" s="23"/>
      <c r="J96" s="23"/>
      <c r="K96" s="23"/>
      <c r="L96" s="23"/>
      <c r="M96" s="23"/>
    </row>
    <row r="97" spans="2:13" s="80" customFormat="1" ht="12.75">
      <c r="B97" s="82" t="s">
        <v>96</v>
      </c>
      <c r="C97" s="82"/>
      <c r="D97" s="273"/>
      <c r="E97" s="23"/>
      <c r="F97" s="23"/>
      <c r="G97" s="23"/>
      <c r="H97" s="23"/>
      <c r="I97" s="23"/>
      <c r="J97" s="23"/>
      <c r="K97" s="23"/>
      <c r="L97" s="23"/>
      <c r="M97" s="23"/>
    </row>
    <row r="98" spans="2:13" s="80" customFormat="1" ht="12.75">
      <c r="B98" s="82" t="s">
        <v>97</v>
      </c>
      <c r="C98" s="82"/>
      <c r="E98" s="23"/>
      <c r="F98" s="23"/>
      <c r="G98" s="23"/>
      <c r="H98" s="23"/>
      <c r="I98" s="23"/>
      <c r="J98" s="23"/>
      <c r="K98" s="23"/>
      <c r="L98" s="23"/>
      <c r="M98" s="23"/>
    </row>
    <row r="99" spans="2:13" s="80" customFormat="1" ht="12.75">
      <c r="B99" s="18"/>
      <c r="C99" s="18"/>
      <c r="D99" s="18"/>
      <c r="E99" s="23"/>
      <c r="F99" s="23"/>
      <c r="G99" s="23"/>
      <c r="H99" s="23"/>
      <c r="I99" s="23"/>
      <c r="J99" s="23"/>
      <c r="K99" s="23"/>
      <c r="L99" s="23"/>
      <c r="M99" s="23"/>
    </row>
    <row r="100" spans="5:13" s="80" customFormat="1" ht="12.75">
      <c r="E100" s="23"/>
      <c r="F100" s="23"/>
      <c r="G100" s="23"/>
      <c r="H100" s="23"/>
      <c r="I100" s="23"/>
      <c r="J100" s="23"/>
      <c r="K100" s="23"/>
      <c r="L100" s="23"/>
      <c r="M100" s="23"/>
    </row>
    <row r="101" spans="5:13" s="80" customFormat="1" ht="12.75">
      <c r="E101" s="23"/>
      <c r="F101" s="23"/>
      <c r="G101" s="23"/>
      <c r="H101" s="23"/>
      <c r="I101" s="23"/>
      <c r="J101" s="23"/>
      <c r="K101" s="23"/>
      <c r="L101" s="23"/>
      <c r="M101" s="23"/>
    </row>
    <row r="102" spans="5:13" s="80" customFormat="1" ht="12.75">
      <c r="E102" s="23"/>
      <c r="F102" s="23"/>
      <c r="G102" s="23"/>
      <c r="H102" s="23"/>
      <c r="I102" s="23"/>
      <c r="J102" s="23"/>
      <c r="K102" s="23"/>
      <c r="L102" s="23"/>
      <c r="M102" s="23"/>
    </row>
    <row r="103" spans="5:13" s="80" customFormat="1" ht="12.75">
      <c r="E103" s="23"/>
      <c r="F103" s="23"/>
      <c r="G103" s="23"/>
      <c r="H103" s="23"/>
      <c r="I103" s="23"/>
      <c r="J103" s="23"/>
      <c r="K103" s="23"/>
      <c r="L103" s="23"/>
      <c r="M103" s="23"/>
    </row>
    <row r="104" spans="5:13" s="80" customFormat="1" ht="12.75">
      <c r="E104" s="23"/>
      <c r="F104" s="23"/>
      <c r="G104" s="23"/>
      <c r="H104" s="23"/>
      <c r="I104" s="23"/>
      <c r="J104" s="23"/>
      <c r="K104" s="23"/>
      <c r="L104" s="23"/>
      <c r="M104" s="23"/>
    </row>
    <row r="105" spans="5:13" s="80" customFormat="1" ht="12.75">
      <c r="E105" s="23"/>
      <c r="F105" s="23"/>
      <c r="G105" s="23"/>
      <c r="H105" s="23"/>
      <c r="I105" s="23"/>
      <c r="J105" s="23"/>
      <c r="K105" s="23"/>
      <c r="L105" s="23"/>
      <c r="M105" s="23"/>
    </row>
    <row r="106" spans="5:13" s="80" customFormat="1" ht="12.75">
      <c r="E106" s="23"/>
      <c r="F106" s="23"/>
      <c r="G106" s="23"/>
      <c r="H106" s="23"/>
      <c r="I106" s="23"/>
      <c r="J106" s="23"/>
      <c r="K106" s="23"/>
      <c r="L106" s="23"/>
      <c r="M106" s="23"/>
    </row>
    <row r="107" spans="5:13" s="80" customFormat="1" ht="12.75">
      <c r="E107" s="23"/>
      <c r="F107" s="23"/>
      <c r="G107" s="23"/>
      <c r="H107" s="23"/>
      <c r="I107" s="23"/>
      <c r="J107" s="23"/>
      <c r="K107" s="23"/>
      <c r="L107" s="23"/>
      <c r="M107" s="23"/>
    </row>
    <row r="108" spans="5:13" s="80" customFormat="1" ht="12.75">
      <c r="E108" s="23"/>
      <c r="F108" s="23"/>
      <c r="G108" s="23"/>
      <c r="H108" s="23"/>
      <c r="I108" s="23"/>
      <c r="J108" s="23"/>
      <c r="K108" s="23"/>
      <c r="L108" s="23"/>
      <c r="M108" s="23"/>
    </row>
    <row r="109" spans="5:13" s="80" customFormat="1" ht="12.75">
      <c r="E109" s="23"/>
      <c r="F109" s="23"/>
      <c r="G109" s="23"/>
      <c r="H109" s="23"/>
      <c r="I109" s="23"/>
      <c r="J109" s="23"/>
      <c r="K109" s="23"/>
      <c r="L109" s="23"/>
      <c r="M109" s="23"/>
    </row>
    <row r="110" spans="5:13" s="80" customFormat="1" ht="12.75" hidden="1">
      <c r="E110" s="23"/>
      <c r="F110" s="23"/>
      <c r="G110" s="23"/>
      <c r="H110" s="23"/>
      <c r="I110" s="23"/>
      <c r="J110" s="23"/>
      <c r="K110" s="23"/>
      <c r="L110" s="23"/>
      <c r="M110" s="23"/>
    </row>
    <row r="111" spans="5:13" s="80" customFormat="1" ht="12.75" hidden="1">
      <c r="E111" s="23"/>
      <c r="F111" s="23"/>
      <c r="G111" s="23"/>
      <c r="H111" s="23"/>
      <c r="I111" s="23"/>
      <c r="J111" s="23"/>
      <c r="K111" s="23"/>
      <c r="L111" s="23"/>
      <c r="M111" s="23"/>
    </row>
    <row r="112" spans="5:13" s="80" customFormat="1" ht="12.75" hidden="1">
      <c r="E112" s="23"/>
      <c r="F112" s="23"/>
      <c r="G112" s="23"/>
      <c r="H112" s="23"/>
      <c r="I112" s="23"/>
      <c r="J112" s="23"/>
      <c r="K112" s="23"/>
      <c r="L112" s="23"/>
      <c r="M112" s="23"/>
    </row>
    <row r="113" spans="5:13" s="80" customFormat="1" ht="12.75" hidden="1">
      <c r="E113" s="23"/>
      <c r="F113" s="23"/>
      <c r="G113" s="23"/>
      <c r="H113" s="23"/>
      <c r="I113" s="23"/>
      <c r="J113" s="23"/>
      <c r="K113" s="23"/>
      <c r="L113" s="23"/>
      <c r="M113" s="23"/>
    </row>
    <row r="114" spans="5:13" s="80" customFormat="1" ht="12.75" hidden="1">
      <c r="E114" s="23"/>
      <c r="F114" s="23"/>
      <c r="G114" s="23"/>
      <c r="H114" s="23"/>
      <c r="I114" s="23"/>
      <c r="J114" s="23"/>
      <c r="K114" s="23"/>
      <c r="L114" s="23"/>
      <c r="M114" s="23"/>
    </row>
    <row r="115" spans="5:13" s="80" customFormat="1" ht="12.75" hidden="1">
      <c r="E115" s="23"/>
      <c r="F115" s="23"/>
      <c r="G115" s="23"/>
      <c r="H115" s="23"/>
      <c r="I115" s="23"/>
      <c r="J115" s="23"/>
      <c r="K115" s="23"/>
      <c r="L115" s="23"/>
      <c r="M115" s="23"/>
    </row>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c r="D265" s="80"/>
    </row>
    <row r="266" ht="12.75" hidden="1">
      <c r="D266" s="80"/>
    </row>
    <row r="267" ht="12.75" hidden="1"/>
    <row r="268" ht="12.75" hidden="1"/>
    <row r="269" ht="12.75" hidden="1"/>
    <row r="270" ht="12.75"/>
    <row r="271" ht="12.75"/>
    <row r="272" ht="12.75"/>
    <row r="273" ht="12.75"/>
    <row r="274" ht="12.75"/>
    <row r="275" ht="12.75"/>
    <row r="276" ht="12.75"/>
    <row r="277" ht="12.75"/>
    <row r="278" ht="12.75"/>
    <row r="279" ht="12.75"/>
    <row r="280" ht="12.75"/>
    <row r="281" ht="12.75"/>
  </sheetData>
  <sheetProtection password="CAE7" sheet="1" formatCells="0" formatColumns="0" formatRows="0"/>
  <mergeCells count="11">
    <mergeCell ref="D49:D50"/>
    <mergeCell ref="F49:F50"/>
    <mergeCell ref="E49:E50"/>
    <mergeCell ref="I49:I50"/>
    <mergeCell ref="K10:N14"/>
    <mergeCell ref="F41:F42"/>
    <mergeCell ref="I41:I42"/>
    <mergeCell ref="G18:H18"/>
    <mergeCell ref="J17:K17"/>
    <mergeCell ref="J25:K25"/>
    <mergeCell ref="J26:K26"/>
  </mergeCells>
  <dataValidations count="17">
    <dataValidation type="date" allowBlank="1" showInputMessage="1" showErrorMessage="1" sqref="E71:E73 E76:E78">
      <formula1>36526</formula1>
      <formula2>66111</formula2>
    </dataValidation>
    <dataValidation allowBlank="1" showInputMessage="1" showErrorMessage="1" prompt="Recuerde que estos pagos que efectue el empleador por concepto de alimentación  del trabajador  o de su conyugue co compañero (a) permanente, sus hijos o su padres son ingresos no constitutivos de renta" sqref="E43 E35:I35"/>
    <dataValidation allowBlank="1" showInputMessage="1" showErrorMessage="1" prompt="Digite el valor mensual  correspondiente al pagado por el contratista no asalariado en el periodo de prestación del servicio" sqref="E52"/>
    <dataValidation allowBlank="1" showInputMessage="1" showErrorMessage="1" prompt="Digite la totalidad de los ingresos recibidos en el año anterior" sqref="I10"/>
    <dataValidation type="list" allowBlank="1" showInputMessage="1" showErrorMessage="1" prompt="Seleccione  el mes del cálculo" sqref="I12">
      <formula1>$B$87:$B$98</formula1>
    </dataValidation>
    <dataValidation type="list" allowBlank="1" showInputMessage="1" showErrorMessage="1" sqref="D15">
      <formula1>$F$10:$F$11</formula1>
    </dataValidation>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1:D23 D26"/>
    <dataValidation allowBlank="1" showInputMessage="1" showErrorMessage="1" promptTitle="Incluya" sqref="E26"/>
    <dataValidation type="whole" allowBlank="1" showInputMessage="1" showErrorMessage="1" sqref="J26">
      <formula1>1</formula1>
      <formula2>12</formula2>
    </dataValidation>
    <dataValidation type="whole" allowBlank="1" showInputMessage="1" showErrorMessage="1" sqref="E51">
      <formula1>0</formula1>
      <formula2>350000000</formula2>
    </dataValidation>
    <dataValidation allowBlank="1" showInputMessage="1" showErrorMessage="1" prompt="Digite el valor mensual  correspondiente al pagado por el contratista no asalariado en el periodo de prestación del servicio&#10;" sqref="E48"/>
    <dataValidation type="date" allowBlank="1" showInputMessage="1" showErrorMessage="1" prompt="Aplicable solo por el periodo gravable 2019" error="Fecha no valida " sqref="K21">
      <formula1>43466</formula1>
      <formula2>44196</formula2>
    </dataValidation>
    <dataValidation allowBlank="1" showInputMessage="1" showErrorMessage="1" errorTitle="Aportes superiores" error="El aporte no puede ser superior al 4% de los ingresos del trabajador" sqref="E33:E34"/>
    <dataValidation type="date" allowBlank="1" showInputMessage="1" showErrorMessage="1" prompt="Aplicable solo por el periodo gravable 2019&#10;" error="Fecha no valida" sqref="J21">
      <formula1>43466</formula1>
      <formula2>44196</formula2>
    </dataValidation>
    <dataValidation allowBlank="1" showInputMessage="1" showErrorMessage="1" prompt="Digite cualquir valor superior a 2 millones de pesos, el aplicativo hará los cálculos y establecerá las limitantes del caso" sqref="E49:E50"/>
    <dataValidation allowBlank="1" showInputMessage="1" showErrorMessage="1" prompt="Digite el total del aportevolutario, el aplciativo realizará los cálculos de limites" sqref="E32"/>
    <dataValidation allowBlank="1" showInputMessage="1" showErrorMessage="1" prompt="Dato sólo informativo" sqref="E21:E22"/>
  </dataValidations>
  <hyperlinks>
    <hyperlink ref="D77" r:id="rId1" display="www.consultorcontable.com"/>
    <hyperlink ref="D78" r:id="rId2" display="http://www.consultorcontable.com/retefuente-t-independiente/"/>
  </hyperlinks>
  <printOptions/>
  <pageMargins left="0.1968503937007874" right="0.1968503937007874" top="0.3937007874015748" bottom="0.3937007874015748" header="0" footer="0"/>
  <pageSetup horizontalDpi="600" verticalDpi="600" orientation="landscape" scale="65" r:id="rId6"/>
  <drawing r:id="rId5"/>
  <legacyDrawing r:id="rId4"/>
</worksheet>
</file>

<file path=xl/worksheets/sheet2.xml><?xml version="1.0" encoding="utf-8"?>
<worksheet xmlns="http://schemas.openxmlformats.org/spreadsheetml/2006/main" xmlns:r="http://schemas.openxmlformats.org/officeDocument/2006/relationships">
  <sheetPr codeName="Hoja6">
    <pageSetUpPr fitToPage="1"/>
  </sheetPr>
  <dimension ref="B3:G70"/>
  <sheetViews>
    <sheetView showGridLines="0" workbookViewId="0" topLeftCell="A1">
      <selection activeCell="A1" sqref="A1"/>
    </sheetView>
  </sheetViews>
  <sheetFormatPr defaultColWidth="0" defaultRowHeight="12.75" zeroHeight="1"/>
  <cols>
    <col min="1" max="1" width="1.57421875" style="83" customWidth="1"/>
    <col min="2" max="2" width="4.00390625" style="83" customWidth="1"/>
    <col min="3" max="3" width="1.57421875" style="83" customWidth="1"/>
    <col min="4" max="4" width="48.7109375" style="83" customWidth="1"/>
    <col min="5" max="5" width="17.57421875" style="84" customWidth="1"/>
    <col min="6" max="6" width="21.421875" style="84" customWidth="1"/>
    <col min="7" max="7" width="23.8515625" style="84" customWidth="1"/>
    <col min="8" max="9" width="11.421875" style="84" customWidth="1"/>
    <col min="10" max="10" width="11.421875" style="83" customWidth="1"/>
    <col min="11" max="13" width="0" style="83" hidden="1" customWidth="1"/>
    <col min="14" max="16384" width="11.57421875" style="83" hidden="1" customWidth="1"/>
  </cols>
  <sheetData>
    <row r="1" ht="5.25" customHeight="1"/>
    <row r="2" ht="8.25" customHeight="1"/>
    <row r="3" spans="5:6" ht="16.5" customHeight="1">
      <c r="E3" s="83"/>
      <c r="F3" s="85"/>
    </row>
    <row r="4" spans="4:6" ht="6.75" customHeight="1">
      <c r="D4" s="86"/>
      <c r="E4" s="87"/>
      <c r="F4" s="87"/>
    </row>
    <row r="5" spans="4:6" ht="18">
      <c r="D5" s="88"/>
      <c r="E5" s="85"/>
      <c r="F5" s="85"/>
    </row>
    <row r="6" ht="6" customHeight="1">
      <c r="E6" s="89"/>
    </row>
    <row r="7" spans="2:6" ht="15.75">
      <c r="B7" s="90" t="s">
        <v>77</v>
      </c>
      <c r="C7" s="91"/>
      <c r="E7" s="83"/>
      <c r="F7" s="92"/>
    </row>
    <row r="8" spans="5:6" ht="12.75">
      <c r="E8" s="83"/>
      <c r="F8" s="93"/>
    </row>
    <row r="9" ht="12.75">
      <c r="D9" s="83" t="s">
        <v>6</v>
      </c>
    </row>
    <row r="10" spans="4:6" ht="12.75">
      <c r="D10" s="94" t="str">
        <f>+PROC1!D12</f>
        <v>Digite el nombre de la empresa contratante</v>
      </c>
      <c r="E10" s="95" t="s">
        <v>10</v>
      </c>
      <c r="F10" s="96" t="str">
        <f>+PROC1!I12</f>
        <v>Enero de 2020</v>
      </c>
    </row>
    <row r="11" ht="12.75">
      <c r="D11" s="97" t="str">
        <f>+PROC1!D13</f>
        <v>Digite nombre del contratista</v>
      </c>
    </row>
    <row r="12" spans="4:6" ht="12.75">
      <c r="D12" s="97" t="str">
        <f>+PROC1!D14</f>
        <v>CC. 7.999.999</v>
      </c>
      <c r="E12" s="98" t="s">
        <v>3</v>
      </c>
      <c r="F12" s="95" t="s">
        <v>11</v>
      </c>
    </row>
    <row r="13" spans="4:6" ht="12.75">
      <c r="D13" s="99" t="str">
        <f>+PROC1!D15</f>
        <v>Declarante</v>
      </c>
      <c r="E13" s="100" t="str">
        <f>+PROC1!E15</f>
        <v>Año 2020</v>
      </c>
      <c r="F13" s="96">
        <f>+PROC1!I15</f>
        <v>35607</v>
      </c>
    </row>
    <row r="14" spans="5:6" ht="12.75">
      <c r="E14" s="100" t="str">
        <f>+PROC1!E16</f>
        <v>Año 2019</v>
      </c>
      <c r="F14" s="96">
        <f>+PROC1!I16</f>
        <v>34270</v>
      </c>
    </row>
    <row r="15" ht="13.5" thickBot="1">
      <c r="D15" s="101" t="s">
        <v>28</v>
      </c>
    </row>
    <row r="16" spans="2:6" ht="15.75" thickBot="1">
      <c r="B16" s="102"/>
      <c r="C16" s="103"/>
      <c r="D16" s="104" t="s">
        <v>12</v>
      </c>
      <c r="E16" s="105" t="s">
        <v>7</v>
      </c>
      <c r="F16" s="106" t="s">
        <v>9</v>
      </c>
    </row>
    <row r="17" spans="2:6" ht="15">
      <c r="B17" s="107"/>
      <c r="C17" s="108"/>
      <c r="D17" s="108"/>
      <c r="E17" s="109"/>
      <c r="F17" s="109"/>
    </row>
    <row r="18" spans="2:6" ht="15">
      <c r="B18" s="107"/>
      <c r="C18" s="108"/>
      <c r="D18" s="108" t="str">
        <f>+PROC1!D20</f>
        <v>Información sobre el contrato (datos solamente informativos)</v>
      </c>
      <c r="E18" s="109"/>
      <c r="F18" s="109"/>
    </row>
    <row r="19" spans="2:7" ht="15">
      <c r="B19" s="107"/>
      <c r="C19" s="108"/>
      <c r="D19" s="209" t="str">
        <f>+PROC1!D21</f>
        <v>Valor del contrato</v>
      </c>
      <c r="E19" s="96">
        <f>+PROC1!I21</f>
        <v>0</v>
      </c>
      <c r="F19" s="210">
        <f>+PROC1!J21</f>
        <v>43831</v>
      </c>
      <c r="G19" s="210">
        <f>+PROC1!K21</f>
        <v>44196</v>
      </c>
    </row>
    <row r="20" spans="2:7" ht="15">
      <c r="B20" s="107"/>
      <c r="C20" s="108"/>
      <c r="D20" s="209" t="str">
        <f>+PROC1!D22</f>
        <v>Contrato numero </v>
      </c>
      <c r="E20" s="95">
        <f>+PROC1!E22</f>
        <v>0</v>
      </c>
      <c r="F20" s="95"/>
      <c r="G20" s="116"/>
    </row>
    <row r="21" spans="2:7" ht="15" hidden="1">
      <c r="B21" s="107"/>
      <c r="C21" s="108"/>
      <c r="D21" s="209" t="str">
        <f>+PROC1!D23</f>
        <v>Valor mensualizado del contrato</v>
      </c>
      <c r="E21" s="96">
        <f>+PROC1!I23</f>
        <v>0</v>
      </c>
      <c r="F21" s="95"/>
      <c r="G21" s="116"/>
    </row>
    <row r="22" spans="4:6" ht="13.5" thickBot="1">
      <c r="D22" s="110"/>
      <c r="E22" s="111"/>
      <c r="F22" s="111"/>
    </row>
    <row r="23" spans="2:7" ht="51" customHeight="1" thickBot="1">
      <c r="B23" s="112">
        <v>1</v>
      </c>
      <c r="C23" s="113"/>
      <c r="D23" s="184" t="str">
        <f>+PROC1!D25</f>
        <v>Total pagos en el mes</v>
      </c>
      <c r="E23" s="187" t="str">
        <f>+PROC1!E25</f>
        <v>Valor factura o cuenta de cobro</v>
      </c>
      <c r="G23" s="144" t="str">
        <f>+PROC1!J25</f>
        <v>Digite los meses a los que corresponde el pago</v>
      </c>
    </row>
    <row r="24" spans="4:7" ht="33">
      <c r="D24" s="115" t="str">
        <f>+PROC1!D26</f>
        <v>Honorarios, comisiones o servicios, prestados con hasta un trabajador o contratista</v>
      </c>
      <c r="E24" s="116">
        <f>+PROC1!E26</f>
        <v>0</v>
      </c>
      <c r="F24" s="143">
        <f>+PROC1!I26</f>
        <v>0</v>
      </c>
      <c r="G24" s="145">
        <f>+PROC1!J26</f>
        <v>1</v>
      </c>
    </row>
    <row r="25" spans="2:6" ht="12.75">
      <c r="B25" s="117"/>
      <c r="D25" s="118" t="str">
        <f>+PROC1!D27</f>
        <v>Total Ingresos mes</v>
      </c>
      <c r="E25" s="119">
        <f>+PROC1!E27</f>
        <v>0</v>
      </c>
      <c r="F25" s="119">
        <f>+PROC1!I27</f>
        <v>0</v>
      </c>
    </row>
    <row r="26" spans="2:6" ht="12.75">
      <c r="B26" s="117"/>
      <c r="F26" s="84" t="s">
        <v>23</v>
      </c>
    </row>
    <row r="27" ht="12.75">
      <c r="B27" s="117"/>
    </row>
    <row r="28" spans="2:6" ht="15.75">
      <c r="B28" s="117"/>
      <c r="D28" s="91" t="str">
        <f>+PROC1!D29</f>
        <v>Menos ingresos no constitutivos de renta (INCR)</v>
      </c>
      <c r="E28" s="83"/>
      <c r="F28" s="83"/>
    </row>
    <row r="29" spans="2:6" ht="12.75">
      <c r="B29" s="117"/>
      <c r="D29" s="121" t="str">
        <f>+PROC1!D30</f>
        <v>Aportes obligatorios a Fondos de Pensiones (art. 55 ET)</v>
      </c>
      <c r="E29" s="116">
        <f>+PROC1!E30</f>
        <v>0</v>
      </c>
      <c r="F29" s="116">
        <f>+PROC1!I30</f>
        <v>0</v>
      </c>
    </row>
    <row r="30" spans="2:6" ht="12.75">
      <c r="B30" s="117"/>
      <c r="D30" s="121" t="str">
        <f>+PROC1!D31</f>
        <v>Fondo de Solidaridad Pensional</v>
      </c>
      <c r="E30" s="116">
        <f>+PROC1!E31</f>
        <v>0</v>
      </c>
      <c r="F30" s="116">
        <f>+PROC1!I31</f>
        <v>0</v>
      </c>
    </row>
    <row r="31" spans="2:6" ht="12.75">
      <c r="B31" s="117"/>
      <c r="D31" s="121" t="str">
        <f>+PROC1!D32</f>
        <v>Aportes vol. a fondos de pensiones oblig. (RAI) (Art. 55 ET)</v>
      </c>
      <c r="E31" s="116"/>
      <c r="F31" s="116"/>
    </row>
    <row r="32" spans="2:6" ht="12.75">
      <c r="B32" s="117"/>
      <c r="D32" s="121" t="str">
        <f>+PROC1!D33</f>
        <v>Aportes obligatorios al sistema de salud (art. 56 ET)</v>
      </c>
      <c r="E32" s="116">
        <f>+PROC1!E33</f>
        <v>0</v>
      </c>
      <c r="F32" s="116">
        <f>+PROC1!I33</f>
        <v>0</v>
      </c>
    </row>
    <row r="33" spans="2:6" ht="12.75">
      <c r="B33" s="117"/>
      <c r="D33" s="121" t="str">
        <f>+PROC1!D34</f>
        <v>Aportes a ARL</v>
      </c>
      <c r="E33" s="116">
        <f>+PROC1!E34</f>
        <v>0</v>
      </c>
      <c r="F33" s="116">
        <f>+PROC1!I34</f>
        <v>0</v>
      </c>
    </row>
    <row r="34" spans="2:6" ht="12.75">
      <c r="B34" s="117"/>
      <c r="D34" s="118" t="str">
        <f>+PROC1!D35</f>
        <v>Total ingresos no contitutivos de renta ni ganancia ocasional</v>
      </c>
      <c r="E34" s="116"/>
      <c r="F34" s="119">
        <f>+PROC1!I35</f>
        <v>0</v>
      </c>
    </row>
    <row r="35" ht="12.75">
      <c r="B35" s="117"/>
    </row>
    <row r="36" spans="2:6" ht="12.75">
      <c r="B36" s="117"/>
      <c r="D36" s="122" t="str">
        <f>+PROC1!D37</f>
        <v>Subtotal (A)</v>
      </c>
      <c r="E36" s="123"/>
      <c r="F36" s="119">
        <f>+PROC1!I37</f>
        <v>0</v>
      </c>
    </row>
    <row r="37" ht="13.5" thickBot="1">
      <c r="B37" s="117"/>
    </row>
    <row r="38" spans="2:4" ht="16.5" thickBot="1">
      <c r="B38" s="112">
        <v>2</v>
      </c>
      <c r="D38" s="91" t="str">
        <f>+PROC1!D40</f>
        <v>Menos rentas exentas</v>
      </c>
    </row>
    <row r="39" spans="2:6" ht="25.5">
      <c r="B39" s="120"/>
      <c r="D39" s="115" t="str">
        <f>+PROC1!D41</f>
        <v>Aportes a Fondos de Pensiones Voluntarias (art. 126-1 ET)</v>
      </c>
      <c r="E39" s="116">
        <f>+PROC1!E41</f>
        <v>0</v>
      </c>
      <c r="F39" s="257">
        <f>+PROC1!I41</f>
        <v>0</v>
      </c>
    </row>
    <row r="40" spans="2:6" ht="15.75">
      <c r="B40" s="120"/>
      <c r="D40" s="115" t="str">
        <f>+PROC1!D42</f>
        <v>Aportes con destino a cuentas AFC (art 126-4 ET)</v>
      </c>
      <c r="E40" s="116">
        <f>+PROC1!E42</f>
        <v>0</v>
      </c>
      <c r="F40" s="258"/>
    </row>
    <row r="41" spans="2:6" ht="12.75">
      <c r="B41" s="117"/>
      <c r="D41" s="118" t="str">
        <f>+PROC1!D43</f>
        <v>Total rentas exentas</v>
      </c>
      <c r="E41" s="119">
        <f>+PROC1!E43</f>
        <v>0</v>
      </c>
      <c r="F41" s="119">
        <f>+PROC1!I43</f>
        <v>0</v>
      </c>
    </row>
    <row r="42" ht="12.75">
      <c r="B42" s="117"/>
    </row>
    <row r="43" spans="2:6" ht="12.75">
      <c r="B43" s="117"/>
      <c r="D43" s="122" t="str">
        <f>+PROC1!D45</f>
        <v>Subtotal  (B)</v>
      </c>
      <c r="E43" s="123"/>
      <c r="F43" s="119">
        <f>+PROC1!I45</f>
        <v>0</v>
      </c>
    </row>
    <row r="44" ht="13.5" thickBot="1">
      <c r="B44" s="117"/>
    </row>
    <row r="45" spans="2:4" ht="16.5" thickBot="1">
      <c r="B45" s="112">
        <v>3</v>
      </c>
      <c r="D45" s="91" t="str">
        <f>+PROC1!D47</f>
        <v>Menos deducciones</v>
      </c>
    </row>
    <row r="46" spans="2:6" ht="25.5">
      <c r="B46" s="117"/>
      <c r="D46" s="115" t="str">
        <f>+PROC1!D48</f>
        <v>Pago por medicina prepagada, planes adicionales de salud y pagos por seguros de salud</v>
      </c>
      <c r="E46" s="116">
        <f>+PROC1!E48</f>
        <v>0</v>
      </c>
      <c r="F46" s="116">
        <f>+PROC1!I48</f>
        <v>0</v>
      </c>
    </row>
    <row r="47" spans="2:6" ht="25.5">
      <c r="B47" s="117"/>
      <c r="D47" s="115" t="str">
        <f>+PROC1!D49</f>
        <v>Por dependientes (Art 387 ET)- Según el oficio 036306 de 2016, tambien aplica para independientes.</v>
      </c>
      <c r="E47" s="116">
        <f>+PROC1!E49</f>
        <v>0</v>
      </c>
      <c r="F47" s="116">
        <f>+PROC1!I49</f>
        <v>0</v>
      </c>
    </row>
    <row r="48" spans="2:6" ht="25.5">
      <c r="B48" s="117"/>
      <c r="D48" s="115" t="str">
        <f>+PROC1!D51</f>
        <v>Intereses por prestamos de vivienda (en proporción a los meses certificados)</v>
      </c>
      <c r="E48" s="116">
        <f>+PROC1!E51</f>
        <v>0</v>
      </c>
      <c r="F48" s="116">
        <f>+PROC1!I51</f>
        <v>0</v>
      </c>
    </row>
    <row r="49" spans="2:6" ht="12.75">
      <c r="B49" s="117"/>
      <c r="D49" s="115"/>
      <c r="E49" s="116">
        <f>+PROC1!E52</f>
        <v>0</v>
      </c>
      <c r="F49" s="116">
        <f>+PROC1!I52</f>
        <v>0</v>
      </c>
    </row>
    <row r="50" spans="2:6" ht="15.75">
      <c r="B50" s="117"/>
      <c r="D50" s="185" t="str">
        <f>+PROC1!D53</f>
        <v>Total deducciones</v>
      </c>
      <c r="E50" s="119" t="s">
        <v>23</v>
      </c>
      <c r="F50" s="119">
        <f>+PROC1!I53</f>
        <v>0</v>
      </c>
    </row>
    <row r="51" ht="12.75">
      <c r="B51" s="117"/>
    </row>
    <row r="52" spans="2:6" ht="12.75">
      <c r="B52" s="117"/>
      <c r="D52" s="122" t="str">
        <f>+PROC1!D55</f>
        <v>Subtotal  (C)</v>
      </c>
      <c r="E52" s="123"/>
      <c r="F52" s="119">
        <f>+PROC1!I55</f>
        <v>0</v>
      </c>
    </row>
    <row r="53" ht="12.75">
      <c r="B53" s="117"/>
    </row>
    <row r="54" spans="2:6" ht="12.75">
      <c r="B54" s="117"/>
      <c r="D54" s="122" t="str">
        <f>+PROC1!D57</f>
        <v>Menos renta exenta -25%  del subtotal (C)  (Numeral 10 art. 206 ET)</v>
      </c>
      <c r="E54" s="123"/>
      <c r="F54" s="119">
        <f>+PROC1!I57</f>
        <v>0</v>
      </c>
    </row>
    <row r="55" ht="12.75">
      <c r="B55" s="117"/>
    </row>
    <row r="56" spans="2:6" ht="12.75">
      <c r="B56" s="117"/>
      <c r="D56" s="196" t="str">
        <f>+PROC1!D59</f>
        <v>Límite del 40% sobre Rentas Exentas y Deducciones</v>
      </c>
      <c r="E56" s="197"/>
      <c r="F56" s="197">
        <f>+PROC1!I59</f>
        <v>0</v>
      </c>
    </row>
    <row r="57" spans="2:6" ht="12.75">
      <c r="B57" s="117"/>
      <c r="D57" s="196" t="str">
        <f>+PROC1!D60</f>
        <v>Total renta exentas (incluye el 25%) y deducciones</v>
      </c>
      <c r="E57" s="197"/>
      <c r="F57" s="197">
        <f>+PROC1!I60</f>
        <v>0</v>
      </c>
    </row>
    <row r="58" ht="12.75">
      <c r="B58" s="117"/>
    </row>
    <row r="59" spans="4:7" ht="15">
      <c r="D59" s="122" t="str">
        <f>+PROC1!D63</f>
        <v>Base gravable (ver tabla)</v>
      </c>
      <c r="E59" s="123"/>
      <c r="F59" s="119">
        <f>+PROC1!I63</f>
        <v>0</v>
      </c>
      <c r="G59" s="155">
        <f>+PROC1!J63</f>
        <v>0</v>
      </c>
    </row>
    <row r="60" ht="12.75"/>
    <row r="61" ht="12.75">
      <c r="F61" s="124"/>
    </row>
    <row r="62" spans="5:6" ht="29.25" customHeight="1">
      <c r="E62" s="114"/>
      <c r="F62" s="114" t="str">
        <f>+PROC1!I67</f>
        <v>Retención en la fuente a efectuar</v>
      </c>
    </row>
    <row r="63" spans="4:7" ht="27.75" customHeight="1">
      <c r="D63" s="186" t="str">
        <f>+PROC1!D68</f>
        <v>Valor retención en la fuente a practicar por el periodo (art. 383 ET)</v>
      </c>
      <c r="E63" s="125"/>
      <c r="F63" s="125">
        <f>+PROC1!I68</f>
        <v>0</v>
      </c>
      <c r="G63" s="126">
        <f>+PROC1!J68</f>
        <v>0</v>
      </c>
    </row>
    <row r="64" spans="4:7" ht="23.25" customHeight="1">
      <c r="D64" s="134"/>
      <c r="E64" s="107"/>
      <c r="F64" s="135"/>
      <c r="G64" s="126"/>
    </row>
    <row r="65" ht="12.75">
      <c r="D65" s="127"/>
    </row>
    <row r="66" ht="15">
      <c r="D66" s="128" t="str">
        <f>+PROC1!D72</f>
        <v>Diseño</v>
      </c>
    </row>
    <row r="67" ht="12.75"/>
    <row r="68" ht="12.75">
      <c r="E68" s="83"/>
    </row>
    <row r="69" ht="12.75">
      <c r="F69" s="84" t="s">
        <v>29</v>
      </c>
    </row>
    <row r="70" ht="12.75">
      <c r="F70" s="84" t="s">
        <v>30</v>
      </c>
    </row>
    <row r="71" ht="12.75"/>
    <row r="72" ht="12.75"/>
    <row r="73" ht="12.75"/>
    <row r="74" ht="12.75"/>
    <row r="75" ht="12.75"/>
    <row r="76" ht="12.75"/>
    <row r="77" ht="12.75"/>
    <row r="78" ht="12.75"/>
    <row r="79" ht="12.75"/>
    <row r="80" ht="12.75"/>
    <row r="81" ht="12.75"/>
    <row r="82" ht="12.75" hidden="1"/>
    <row r="83" ht="12.75" hidden="1"/>
    <row r="84" ht="12.75" hidden="1"/>
    <row r="85" ht="12.75" hidden="1"/>
    <row r="86" ht="12.75" hidden="1"/>
    <row r="87" ht="12.75" hidden="1"/>
    <row r="88" ht="12.75" hidden="1"/>
    <row r="89" ht="12.75" hidden="1"/>
    <row r="90" ht="12.75" hidden="1"/>
    <row r="91" ht="12.75" hidden="1"/>
    <row r="92" ht="12.75"/>
    <row r="93" ht="12.75"/>
    <row r="94" ht="12.75"/>
    <row r="95" ht="12.75"/>
    <row r="96" ht="12.75"/>
    <row r="97" ht="12.75"/>
    <row r="98" ht="12.75"/>
    <row r="99" ht="12.75"/>
    <row r="100" ht="12.75"/>
    <row r="101" ht="12.75"/>
    <row r="102" ht="12.75"/>
  </sheetData>
  <sheetProtection/>
  <mergeCells count="1">
    <mergeCell ref="F39:F40"/>
  </mergeCells>
  <dataValidations count="4">
    <dataValidation allowBlank="1" showInputMessage="1" showErrorMessage="1" prompt="Digite la totalidad de los ingresos recibidos en el año anterior" sqref="F8"/>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5 D24:E24"/>
    <dataValidation allowBlank="1" showInputMessage="1" showErrorMessage="1" prompt="Recuerde que estos pagos que efectue el empleador por concepto de alimentación  del trabajador  o de su conyugue co compañero (a) permanente, sus hijos o su padres son ingresos no constitutivos de renta" sqref="E41"/>
    <dataValidation allowBlank="1" showInputMessage="1" showErrorMessage="1" prompt="Digite el valor promedio mensual  correspondinte al descontado al trabajador en el año inmediatamente anterior&#10;" sqref="E46:E49"/>
  </dataValidations>
  <printOptions/>
  <pageMargins left="0.3937007874015748" right="0.1968503937007874" top="0.1968503937007874" bottom="0.1968503937007874" header="0" footer="0"/>
  <pageSetup fitToHeight="1" fitToWidth="1" orientation="portrait" scale="72" r:id="rId2"/>
  <headerFooter alignWithMargins="0">
    <oddFooter>&amp;C&amp;D&amp;T&amp;R&amp;8
&amp;10www.consultorcontable.com</oddFooter>
  </headerFooter>
  <drawing r:id="rId1"/>
</worksheet>
</file>

<file path=xl/worksheets/sheet3.xml><?xml version="1.0" encoding="utf-8"?>
<worksheet xmlns="http://schemas.openxmlformats.org/spreadsheetml/2006/main" xmlns:r="http://schemas.openxmlformats.org/officeDocument/2006/relationships">
  <sheetPr codeName="Hoja2"/>
  <dimension ref="B1:H33"/>
  <sheetViews>
    <sheetView showGridLines="0" defaultGridColor="0" zoomScale="115" zoomScaleNormal="115" zoomScalePageLayoutView="0" colorId="23" workbookViewId="0" topLeftCell="A1">
      <selection activeCell="E13" sqref="E13"/>
    </sheetView>
  </sheetViews>
  <sheetFormatPr defaultColWidth="0" defaultRowHeight="12.75" outlineLevelCol="1"/>
  <cols>
    <col min="1" max="1" width="0.85546875" style="0" customWidth="1"/>
    <col min="2" max="2" width="14.7109375" style="0" bestFit="1" customWidth="1"/>
    <col min="3" max="3" width="16.7109375" style="0" customWidth="1"/>
    <col min="4" max="4" width="14.140625" style="0" customWidth="1"/>
    <col min="5" max="5" width="67.8515625" style="0" customWidth="1"/>
    <col min="6" max="6" width="13.7109375" style="0" hidden="1" customWidth="1" outlineLevel="1"/>
    <col min="7" max="7" width="14.140625" style="0" hidden="1" customWidth="1" outlineLevel="1"/>
    <col min="8" max="8" width="16.57421875" style="0" hidden="1" customWidth="1" outlineLevel="1"/>
    <col min="9" max="9" width="11.421875" style="0" customWidth="1" collapsed="1"/>
    <col min="10" max="16384" width="0" style="0" hidden="1" customWidth="1"/>
  </cols>
  <sheetData>
    <row r="1" ht="5.25" customHeight="1">
      <c r="E1" s="10"/>
    </row>
    <row r="2" spans="2:5" ht="12" customHeight="1">
      <c r="B2" s="9"/>
      <c r="C2" s="9"/>
      <c r="D2" s="9"/>
      <c r="E2" s="12"/>
    </row>
    <row r="3" spans="2:6" ht="15.75" customHeight="1">
      <c r="B3" s="16"/>
      <c r="C3" s="259" t="s">
        <v>22</v>
      </c>
      <c r="D3" s="259"/>
      <c r="E3" s="259"/>
      <c r="F3" s="15"/>
    </row>
    <row r="4" spans="2:5" ht="17.25" customHeight="1">
      <c r="B4" s="9"/>
      <c r="C4" s="9"/>
      <c r="D4" s="9"/>
      <c r="E4" s="12"/>
    </row>
    <row r="5" ht="13.5" thickBot="1"/>
    <row r="6" spans="2:5" ht="15.75" thickBot="1">
      <c r="B6" s="266" t="s">
        <v>105</v>
      </c>
      <c r="C6" s="267"/>
      <c r="D6" s="267"/>
      <c r="E6" s="268"/>
    </row>
    <row r="7" spans="2:8" ht="15" customHeight="1">
      <c r="B7" s="11"/>
      <c r="C7" s="1"/>
      <c r="D7" s="1" t="s">
        <v>64</v>
      </c>
      <c r="E7" s="1"/>
      <c r="G7" t="s">
        <v>3</v>
      </c>
      <c r="H7" s="4">
        <f>+PROC1!I63/PROC1!I15</f>
        <v>0</v>
      </c>
    </row>
    <row r="8" spans="2:5" ht="10.5" customHeight="1" thickBot="1">
      <c r="B8" s="1"/>
      <c r="C8" s="1"/>
      <c r="D8" s="1"/>
      <c r="E8" s="1"/>
    </row>
    <row r="9" spans="2:8" ht="14.25" customHeight="1">
      <c r="B9" s="264" t="s">
        <v>16</v>
      </c>
      <c r="C9" s="265"/>
      <c r="D9" s="271" t="s">
        <v>19</v>
      </c>
      <c r="E9" s="269" t="s">
        <v>20</v>
      </c>
      <c r="F9" s="262" t="s">
        <v>2</v>
      </c>
      <c r="G9" s="260" t="s">
        <v>21</v>
      </c>
      <c r="H9" s="260" t="s">
        <v>3</v>
      </c>
    </row>
    <row r="10" spans="2:8" ht="15" customHeight="1" thickBot="1">
      <c r="B10" s="212" t="s">
        <v>17</v>
      </c>
      <c r="C10" s="213" t="s">
        <v>18</v>
      </c>
      <c r="D10" s="272"/>
      <c r="E10" s="270"/>
      <c r="F10" s="263"/>
      <c r="G10" s="261"/>
      <c r="H10" s="261"/>
    </row>
    <row r="11" spans="2:8" ht="23.25" customHeight="1" thickBot="1">
      <c r="B11" s="229" t="s">
        <v>0</v>
      </c>
      <c r="C11" s="230">
        <v>95</v>
      </c>
      <c r="D11" s="231">
        <v>0</v>
      </c>
      <c r="E11" s="232">
        <v>0</v>
      </c>
      <c r="F11" s="221"/>
      <c r="G11" s="221"/>
      <c r="H11" s="222"/>
    </row>
    <row r="12" spans="2:8" ht="15" thickBot="1">
      <c r="B12" s="233">
        <v>95</v>
      </c>
      <c r="C12" s="13">
        <v>150</v>
      </c>
      <c r="D12" s="14">
        <v>0.19</v>
      </c>
      <c r="E12" s="234" t="s">
        <v>99</v>
      </c>
      <c r="F12" s="221"/>
      <c r="G12" s="221" t="b">
        <f aca="true" t="shared" si="0" ref="G12:G17">AND($H$7&gt;=B12,$H$7&lt;C12)</f>
        <v>0</v>
      </c>
      <c r="H12" s="222">
        <f>IF(G12=TRUE,($H$7-B12)*D12,0)</f>
        <v>0</v>
      </c>
    </row>
    <row r="13" spans="2:8" ht="29.25" thickBot="1">
      <c r="B13" s="233">
        <v>150</v>
      </c>
      <c r="C13" s="13">
        <v>360</v>
      </c>
      <c r="D13" s="14">
        <v>0.28</v>
      </c>
      <c r="E13" s="234" t="s">
        <v>100</v>
      </c>
      <c r="F13" s="238">
        <v>10</v>
      </c>
      <c r="G13" s="221" t="b">
        <f t="shared" si="0"/>
        <v>0</v>
      </c>
      <c r="H13" s="222">
        <f>IF(G13=TRUE,($H$7-B13)*D13+F13,0)</f>
        <v>0</v>
      </c>
    </row>
    <row r="14" spans="2:8" ht="29.25" thickBot="1">
      <c r="B14" s="235">
        <v>360</v>
      </c>
      <c r="C14" s="236">
        <v>640</v>
      </c>
      <c r="D14" s="237">
        <v>0.33</v>
      </c>
      <c r="E14" s="234" t="s">
        <v>101</v>
      </c>
      <c r="F14" s="239">
        <v>69</v>
      </c>
      <c r="G14" s="221" t="b">
        <f t="shared" si="0"/>
        <v>0</v>
      </c>
      <c r="H14" s="222">
        <f>IF(G14=TRUE,($H$7-B14)*D14+F14,0)</f>
        <v>0</v>
      </c>
    </row>
    <row r="15" spans="2:8" ht="29.25" thickBot="1">
      <c r="B15" s="235">
        <v>640</v>
      </c>
      <c r="C15" s="236">
        <v>945</v>
      </c>
      <c r="D15" s="237">
        <v>0.35</v>
      </c>
      <c r="E15" s="234" t="s">
        <v>102</v>
      </c>
      <c r="F15" s="239">
        <v>162</v>
      </c>
      <c r="G15" s="221" t="b">
        <f t="shared" si="0"/>
        <v>0</v>
      </c>
      <c r="H15" s="222">
        <f>IF(G15=TRUE,($H$7-B15)*D15+F15,0)</f>
        <v>0</v>
      </c>
    </row>
    <row r="16" spans="2:8" ht="29.25" thickBot="1">
      <c r="B16" s="235">
        <v>945</v>
      </c>
      <c r="C16" s="236">
        <v>2300</v>
      </c>
      <c r="D16" s="237">
        <v>0.37</v>
      </c>
      <c r="E16" s="234" t="s">
        <v>103</v>
      </c>
      <c r="F16" s="239">
        <v>268</v>
      </c>
      <c r="G16" s="221" t="b">
        <f t="shared" si="0"/>
        <v>0</v>
      </c>
      <c r="H16" s="222">
        <f>IF(G16=TRUE,($H$7-B16)*D16+F16,0)</f>
        <v>0</v>
      </c>
    </row>
    <row r="17" spans="2:8" ht="29.25" thickBot="1">
      <c r="B17" s="235">
        <v>2300</v>
      </c>
      <c r="C17" s="236" t="s">
        <v>1</v>
      </c>
      <c r="D17" s="237">
        <v>0.39</v>
      </c>
      <c r="E17" s="234" t="s">
        <v>104</v>
      </c>
      <c r="F17" s="239">
        <v>770</v>
      </c>
      <c r="G17" s="221" t="b">
        <f t="shared" si="0"/>
        <v>0</v>
      </c>
      <c r="H17" s="222">
        <f>IF(G17=TRUE,($H$7-B17)*D17+F17,0)</f>
        <v>0</v>
      </c>
    </row>
    <row r="18" spans="2:8" ht="15" hidden="1" thickBot="1">
      <c r="B18" s="214"/>
      <c r="C18" s="215"/>
      <c r="D18" s="216"/>
      <c r="E18" s="217"/>
      <c r="F18" s="218"/>
      <c r="G18" s="219"/>
      <c r="H18" s="220"/>
    </row>
    <row r="19" ht="13.5" thickBot="1">
      <c r="H19" s="3">
        <f>SUM(H12:H18)</f>
        <v>0</v>
      </c>
    </row>
    <row r="20" spans="2:3" ht="12.75">
      <c r="B20" s="17" t="s">
        <v>4</v>
      </c>
      <c r="C20" s="6"/>
    </row>
    <row r="21" spans="2:3" ht="12.75">
      <c r="B21" s="6"/>
      <c r="C21" s="6"/>
    </row>
    <row r="22" spans="2:3" ht="12.75">
      <c r="B22" s="6"/>
      <c r="C22" s="6"/>
    </row>
    <row r="23" ht="12.75">
      <c r="F23" s="2"/>
    </row>
    <row r="29" ht="12.75">
      <c r="D29" s="7"/>
    </row>
    <row r="33" spans="3:4" ht="12.75">
      <c r="C33" s="8"/>
      <c r="D33" s="5"/>
    </row>
  </sheetData>
  <sheetProtection password="CAE7" sheet="1"/>
  <mergeCells count="8">
    <mergeCell ref="C3:E3"/>
    <mergeCell ref="H9:H10"/>
    <mergeCell ref="F9:F10"/>
    <mergeCell ref="B9:C9"/>
    <mergeCell ref="B6:E6"/>
    <mergeCell ref="E9:E10"/>
    <mergeCell ref="D9:D10"/>
    <mergeCell ref="G9:G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4.xml><?xml version="1.0" encoding="utf-8"?>
<worksheet xmlns="http://schemas.openxmlformats.org/spreadsheetml/2006/main" xmlns:r="http://schemas.openxmlformats.org/officeDocument/2006/relationships">
  <sheetPr codeName="Hoja4"/>
  <dimension ref="A1:A1"/>
  <sheetViews>
    <sheetView zoomScalePageLayoutView="0" workbookViewId="0" topLeftCell="A1">
      <selection activeCell="G12" sqref="G12"/>
    </sheetView>
  </sheetViews>
  <sheetFormatPr defaultColWidth="11.57421875" defaultRowHeight="12.75"/>
  <cols>
    <col min="1" max="16384" width="11.57421875" style="18" customWidth="1"/>
  </cols>
  <sheetData/>
  <sheetProtection password="CAE7" sheet="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DUSSAN SALAZAR</dc:creator>
  <cp:keywords/>
  <dc:description>APLICATIVO RENTA EN SALARIOS
Derechos reservados WILLIAM DUSSAN SALAZAR 2009</dc:description>
  <cp:lastModifiedBy>WILIAM</cp:lastModifiedBy>
  <cp:lastPrinted>2017-02-27T04:49:52Z</cp:lastPrinted>
  <dcterms:created xsi:type="dcterms:W3CDTF">2008-06-25T16:51:19Z</dcterms:created>
  <dcterms:modified xsi:type="dcterms:W3CDTF">2020-06-09T22:58:31Z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