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William Dussan\Dropbox\Aplicativos consultor\"/>
    </mc:Choice>
  </mc:AlternateContent>
  <xr:revisionPtr revIDLastSave="0" documentId="13_ncr:1_{D59A0C2B-EC33-4594-8E94-B7C5235F48CC}" xr6:coauthVersionLast="47" xr6:coauthVersionMax="47" xr10:uidLastSave="{00000000-0000-0000-0000-000000000000}"/>
  <bookViews>
    <workbookView xWindow="-110" yWindow="-110" windowWidth="19420" windowHeight="10420" tabRatio="472" xr2:uid="{00000000-000D-0000-FFFF-FFFF00000000}"/>
  </bookViews>
  <sheets>
    <sheet name="PROC1" sheetId="1" r:id="rId1"/>
    <sheet name="PRINT1" sheetId="6" r:id="rId2"/>
    <sheet name="TABLA" sheetId="2" r:id="rId3"/>
    <sheet name="clave"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F33" i="6" s="1"/>
  <c r="E33" i="6"/>
  <c r="D33" i="6"/>
  <c r="F35" i="1"/>
  <c r="E35" i="1"/>
  <c r="H32" i="1"/>
  <c r="D31" i="6"/>
  <c r="D57" i="6"/>
  <c r="D56" i="6"/>
  <c r="D40" i="6"/>
  <c r="D36" i="6"/>
  <c r="E32" i="6"/>
  <c r="E30" i="6"/>
  <c r="E29" i="6"/>
  <c r="D34" i="6"/>
  <c r="D32" i="6"/>
  <c r="D30" i="6"/>
  <c r="D29" i="6"/>
  <c r="D28" i="6"/>
  <c r="G50" i="1"/>
  <c r="H50" i="1" s="1"/>
  <c r="H41" i="1"/>
  <c r="G59" i="1"/>
  <c r="H33" i="1"/>
  <c r="H31" i="1"/>
  <c r="G51" i="1"/>
  <c r="I51" i="1" s="1"/>
  <c r="F48" i="6" s="1"/>
  <c r="E23" i="6"/>
  <c r="G48" i="1"/>
  <c r="I48" i="1"/>
  <c r="D90" i="1"/>
  <c r="E48" i="6"/>
  <c r="D48" i="6"/>
  <c r="E43" i="1"/>
  <c r="E41" i="6"/>
  <c r="D54" i="6"/>
  <c r="E47" i="6"/>
  <c r="D47" i="6"/>
  <c r="E46" i="6"/>
  <c r="D46" i="6"/>
  <c r="K75" i="1"/>
  <c r="F62" i="6"/>
  <c r="E49" i="6"/>
  <c r="E20" i="6"/>
  <c r="D45" i="6"/>
  <c r="D38" i="6"/>
  <c r="D93" i="1"/>
  <c r="D95" i="1" s="1"/>
  <c r="D23" i="6"/>
  <c r="G19" i="6"/>
  <c r="F19" i="6"/>
  <c r="D21" i="6"/>
  <c r="D20" i="6"/>
  <c r="D19" i="6"/>
  <c r="D18" i="6"/>
  <c r="G24" i="6"/>
  <c r="I26" i="1"/>
  <c r="I27" i="1"/>
  <c r="G33" i="1" s="1"/>
  <c r="I33" i="1" s="1"/>
  <c r="L21" i="1"/>
  <c r="I23" i="1" s="1"/>
  <c r="E21" i="6" s="1"/>
  <c r="I21" i="1"/>
  <c r="E19" i="6" s="1"/>
  <c r="D63" i="6"/>
  <c r="D59" i="6"/>
  <c r="D52" i="6"/>
  <c r="D50" i="6"/>
  <c r="D43" i="6"/>
  <c r="D41" i="6"/>
  <c r="D39" i="6"/>
  <c r="D25" i="6"/>
  <c r="D24" i="6"/>
  <c r="E14" i="6"/>
  <c r="E13" i="6"/>
  <c r="D10" i="6"/>
  <c r="D89" i="1"/>
  <c r="D91" i="1" s="1"/>
  <c r="E40" i="6"/>
  <c r="E39" i="6"/>
  <c r="E24" i="6"/>
  <c r="F14" i="6"/>
  <c r="F13" i="6"/>
  <c r="F10" i="6"/>
  <c r="D13" i="6"/>
  <c r="D12" i="6"/>
  <c r="D11" i="6"/>
  <c r="E27" i="1"/>
  <c r="E25" i="6" s="1"/>
  <c r="D66" i="6"/>
  <c r="F49" i="6"/>
  <c r="F46" i="6"/>
  <c r="F24" i="6"/>
  <c r="F25" i="6"/>
  <c r="D17" i="1"/>
  <c r="J63" i="1" l="1"/>
  <c r="G59" i="6" s="1"/>
  <c r="J33" i="1"/>
  <c r="F32" i="6"/>
  <c r="I30" i="1"/>
  <c r="G30" i="1"/>
  <c r="G32" i="1"/>
  <c r="J32" i="1" s="1"/>
  <c r="I32" i="1" s="1"/>
  <c r="H35" i="1"/>
  <c r="G49" i="1"/>
  <c r="H49" i="1" s="1"/>
  <c r="I49" i="1" s="1"/>
  <c r="F47" i="6" l="1"/>
  <c r="I53" i="1"/>
  <c r="F50" i="6" s="1"/>
  <c r="F29" i="6"/>
  <c r="J30" i="1"/>
  <c r="J29" i="1"/>
  <c r="G35" i="1"/>
  <c r="G52" i="1" l="1"/>
  <c r="L31" i="1"/>
  <c r="I31" i="1" s="1"/>
  <c r="F30" i="6" l="1"/>
  <c r="J31" i="1"/>
  <c r="I35" i="1"/>
  <c r="F34" i="6" l="1"/>
  <c r="I37" i="1"/>
  <c r="H42" i="1" l="1"/>
  <c r="I41" i="1" s="1"/>
  <c r="F36" i="6"/>
  <c r="I59" i="1"/>
  <c r="F56" i="6" s="1"/>
  <c r="I43" i="1" l="1"/>
  <c r="F39" i="6"/>
  <c r="F41" i="6" l="1"/>
  <c r="I45" i="1"/>
  <c r="F43" i="6" l="1"/>
  <c r="I55" i="1"/>
  <c r="H57" i="1" l="1"/>
  <c r="I57" i="1" s="1"/>
  <c r="F52" i="6"/>
  <c r="I60" i="1" l="1"/>
  <c r="F54" i="6"/>
  <c r="F57" i="6" l="1"/>
  <c r="I63" i="1"/>
  <c r="F59" i="6" l="1"/>
  <c r="H7" i="2"/>
  <c r="G15" i="2" l="1"/>
  <c r="H15" i="2" s="1"/>
  <c r="G14" i="2"/>
  <c r="H14" i="2" s="1"/>
  <c r="G12" i="2"/>
  <c r="H12" i="2" s="1"/>
  <c r="G13" i="2"/>
  <c r="H13" i="2" s="1"/>
  <c r="G16" i="2"/>
  <c r="H16" i="2" s="1"/>
  <c r="G17" i="2"/>
  <c r="H17" i="2" s="1"/>
  <c r="H19" i="2" l="1"/>
  <c r="I68" i="1" s="1"/>
  <c r="F63" i="6" l="1"/>
  <c r="J68" i="1"/>
  <c r="G6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Varón Garcia</author>
    <author>WILIAM</author>
    <author>familia</author>
  </authors>
  <commentList>
    <comment ref="J26" authorId="0" shapeId="0" xr:uid="{00000000-0006-0000-0000-000001000000}">
      <text>
        <r>
          <rPr>
            <sz val="9"/>
            <color indexed="81"/>
            <rFont val="Tahoma"/>
            <family val="2"/>
          </rPr>
          <t xml:space="preserve">
Si el pago que esta realizando corresponde a varios meses, por favor digite el número de meses a los que corresponde, de lo contrario deje "1"</t>
        </r>
      </text>
    </comment>
    <comment ref="D32" authorId="1" shapeId="0" xr:uid="{00000000-0006-0000-0000-000002000000}">
      <text>
        <r>
          <rPr>
            <sz val="9"/>
            <color indexed="81"/>
            <rFont val="Tahoma"/>
            <family val="2"/>
          </rPr>
          <t xml:space="preserve">
Aportes voluntarios a fondos de pesriones obligatorias (Régimen ahorro individual)</t>
        </r>
      </text>
    </comment>
    <comment ref="D33" authorId="2" shapeId="0" xr:uid="{00000000-0006-0000-0000-000003000000}">
      <text>
        <r>
          <rPr>
            <b/>
            <sz val="9"/>
            <color indexed="81"/>
            <rFont val="Tahoma"/>
            <family val="2"/>
          </rPr>
          <t xml:space="preserve">ARTÍCULO 56. APORTES OBLIGATORIOS AL SISTEMA GENERAL DE SALUD. </t>
        </r>
        <r>
          <rPr>
            <sz val="9"/>
            <color indexed="81"/>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 ref="D48" authorId="2" shapeId="0" xr:uid="{00000000-0006-0000-0000-000004000000}">
      <text>
        <r>
          <rPr>
            <b/>
            <sz val="8"/>
            <color indexed="81"/>
            <rFont val="Tahoma"/>
            <family val="2"/>
          </rPr>
          <t>El parágrafo 1 del articulo 1 del Decreto 1070 de 2013, estableció que : "Para efectos de la disminución de la base los pagos por salud de que trata el literal a) del artículo 387 del ET son todos aquellos efectuados por los Planes Adicionales de Salud, de que tratan las normas de seguridad social en salud, que se financien con cargo exclusivo a los recursos que paguen los particulares a entidades vigiladas por la Superintendencia Nacional de Salud".</t>
        </r>
        <r>
          <rPr>
            <sz val="8"/>
            <color indexed="81"/>
            <rFont val="Tahoma"/>
            <family val="2"/>
          </rPr>
          <t xml:space="preserve">
</t>
        </r>
      </text>
    </comment>
    <comment ref="D49" authorId="2" shapeId="0" xr:uid="{00000000-0006-0000-0000-000005000000}">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color indexed="81"/>
            <rFont val="Tahoma"/>
            <family val="2"/>
          </rPr>
          <t xml:space="preserve">
</t>
        </r>
      </text>
    </comment>
    <comment ref="D51" authorId="2" shapeId="0" xr:uid="{00000000-0006-0000-0000-000006000000}">
      <text>
        <r>
          <rPr>
            <sz val="9"/>
            <color indexed="81"/>
            <rFont val="Tahoma"/>
            <family val="2"/>
          </rPr>
          <t>Decreto 4713 de 2005</t>
        </r>
      </text>
    </comment>
    <comment ref="E67" authorId="2" shapeId="0" xr:uid="{00000000-0006-0000-0000-000007000000}">
      <text>
        <r>
          <rPr>
            <b/>
            <sz val="8"/>
            <color indexed="81"/>
            <rFont val="Tahoma"/>
            <family val="2"/>
          </rPr>
          <t>Retención correspondiente a un mes</t>
        </r>
      </text>
    </comment>
    <comment ref="I67" authorId="2" shapeId="0" xr:uid="{00000000-0006-0000-0000-000008000000}">
      <text>
        <r>
          <rPr>
            <b/>
            <sz val="8"/>
            <color indexed="81"/>
            <rFont val="Tahoma"/>
            <family val="2"/>
          </rPr>
          <t>Retención, solo si el pago corresponde a un periodo mayor a un mes.</t>
        </r>
      </text>
    </comment>
  </commentList>
</comments>
</file>

<file path=xl/sharedStrings.xml><?xml version="1.0" encoding="utf-8"?>
<sst xmlns="http://schemas.openxmlformats.org/spreadsheetml/2006/main" count="128" uniqueCount="107">
  <si>
    <t>&gt;0</t>
  </si>
  <si>
    <t>En adelante</t>
  </si>
  <si>
    <t>MÁS</t>
  </si>
  <si>
    <t>UVT</t>
  </si>
  <si>
    <t>Tabla netamente informativa</t>
  </si>
  <si>
    <t>www.consultorcontable.com</t>
  </si>
  <si>
    <t xml:space="preserve">      Digite los datos del empleado</t>
  </si>
  <si>
    <t>Datos</t>
  </si>
  <si>
    <t>Limites</t>
  </si>
  <si>
    <t>Depuración</t>
  </si>
  <si>
    <t>Mes</t>
  </si>
  <si>
    <t xml:space="preserve">Valor UVT </t>
  </si>
  <si>
    <t>Conceptos</t>
  </si>
  <si>
    <t>Total Ingresos mes</t>
  </si>
  <si>
    <t>Subtotal  (B)</t>
  </si>
  <si>
    <t>Total deducciones</t>
  </si>
  <si>
    <t>Rangos en  UVT</t>
  </si>
  <si>
    <t>Desde</t>
  </si>
  <si>
    <t>Hasta</t>
  </si>
  <si>
    <t>Tarifa marginal</t>
  </si>
  <si>
    <t>Impuesto</t>
  </si>
  <si>
    <t>Resultado</t>
  </si>
  <si>
    <t>Tabla de retención en la fuente para ingresos laborales</t>
  </si>
  <si>
    <t xml:space="preserve"> </t>
  </si>
  <si>
    <t>Declarante</t>
  </si>
  <si>
    <t>No declarante</t>
  </si>
  <si>
    <t>30% del Ingreso tributario del año y hasta  3.800 UVT anuales (316,66 UVT Mensuales)</t>
  </si>
  <si>
    <t>Formulas Limites</t>
  </si>
  <si>
    <t/>
  </si>
  <si>
    <t>__________________</t>
  </si>
  <si>
    <t>Revisó</t>
  </si>
  <si>
    <t>Digite el nombre de la empresa contratante</t>
  </si>
  <si>
    <t>Digite nombre del contratista</t>
  </si>
  <si>
    <t>Periodo</t>
  </si>
  <si>
    <t>Valor del contrato</t>
  </si>
  <si>
    <t>Valor mensualizado del contrato</t>
  </si>
  <si>
    <t>Menos deducciones</t>
  </si>
  <si>
    <t>Total pagos en el mes</t>
  </si>
  <si>
    <t>Base gravable (ver tabla)</t>
  </si>
  <si>
    <t>Sin límites</t>
  </si>
  <si>
    <t xml:space="preserve">Contrato numero </t>
  </si>
  <si>
    <t>Fondo de Solidaridad Pensional</t>
  </si>
  <si>
    <t>Total rentas exentas</t>
  </si>
  <si>
    <t>MM/DD/AA</t>
  </si>
  <si>
    <t>Menos rentas exentas</t>
  </si>
  <si>
    <t>Valor retención en la fuente a practicar por el periodo (art. 383 ET)</t>
  </si>
  <si>
    <t>Retención por un mes</t>
  </si>
  <si>
    <t>Información sobre el contrato (datos solamente informativos)</t>
  </si>
  <si>
    <t>Retención en la fuente a efectuar</t>
  </si>
  <si>
    <t>Digite los meses a los que corresponde el pago</t>
  </si>
  <si>
    <t>Nota: la retención en la fuente a practicar, corresponde al periodo al cual se</t>
  </si>
  <si>
    <t>realiza el cálculo, en este caso es de</t>
  </si>
  <si>
    <t>meses</t>
  </si>
  <si>
    <t>Aportes con destino a cuentas AFC (art 126-4 ET)</t>
  </si>
  <si>
    <t>Hasta 10% del subtotal B. y hasta 32 UVT</t>
  </si>
  <si>
    <t>Menos renta exenta -25%  del subtotal (C)  (Numeral 10 art. 206 ET)</t>
  </si>
  <si>
    <t>240 UVT</t>
  </si>
  <si>
    <t>Intereses por prestamos de vivienda (en proporción a los meses certificados)</t>
  </si>
  <si>
    <t>100 UVT , promedio año anterior</t>
  </si>
  <si>
    <t>Pago por medicina prepagada, planes adicionales de salud y pagos por seguros de salud</t>
  </si>
  <si>
    <t>CC. 7.999.999</t>
  </si>
  <si>
    <t>Valor factura o cuenta de cobro</t>
  </si>
  <si>
    <t>Aportes a Fondos de Pensiones Voluntarias (art. 126-1 ET)</t>
  </si>
  <si>
    <t>Ingresos como empleado</t>
  </si>
  <si>
    <t>Menos ingresos no constitutivos de renta (INCR)</t>
  </si>
  <si>
    <t>Aportes obligatorios a Fondos de Pensiones (art. 55 ET)</t>
  </si>
  <si>
    <t>Total ingresos no contitutivos de renta ni ganancia ocasional</t>
  </si>
  <si>
    <t>Honorarios, comisiones o servicios, prestados con hasta un trabajador o contratista</t>
  </si>
  <si>
    <t>Subtotal (A)</t>
  </si>
  <si>
    <t>Total renta exentas (incluye el 25%) y deducciones</t>
  </si>
  <si>
    <t>Límite del 40% sobre Rentas Exentas y Deducciones</t>
  </si>
  <si>
    <t>No puede exceder de 5.040 UVT</t>
  </si>
  <si>
    <t>Subtotal  (C)</t>
  </si>
  <si>
    <t>Por dependientes (Art 387 ET)- Según el oficio 036306 de 2016, tambien aplica para independientes.</t>
  </si>
  <si>
    <t>Aportes obligatorios al sistema de salud (art. 56 ET)</t>
  </si>
  <si>
    <t>Retención en la fuente para Rentas de trabajo diferentes a salarios</t>
  </si>
  <si>
    <t>Aportes vol. a fondos de pensiones oblig. (RAI) (Art. 55 ET)</t>
  </si>
  <si>
    <t>25 % del ingreso laboral y hasta 2.500 UVT</t>
  </si>
  <si>
    <t>William Dussan Salazar</t>
  </si>
  <si>
    <t>consultorcontable1@gmail.com</t>
  </si>
  <si>
    <t>Leonardo Varón García</t>
  </si>
  <si>
    <t xml:space="preserve">       leovarong@yahoo.com</t>
  </si>
  <si>
    <t>Diseño</t>
  </si>
  <si>
    <t>Aportes a ARL</t>
  </si>
  <si>
    <t>Año 2020</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</si>
  <si>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</si>
  <si>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</si>
  <si>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</si>
  <si>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</si>
  <si>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</si>
  <si>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</si>
  <si>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Art. 383 del ET</t>
  </si>
  <si>
    <t>Enero de 2021</t>
  </si>
  <si>
    <t>Febrero de 2021</t>
  </si>
  <si>
    <t>Marzo de 2021</t>
  </si>
  <si>
    <t>Abril de 2021</t>
  </si>
  <si>
    <t>Mayo de 2021</t>
  </si>
  <si>
    <t>Junio de 2021</t>
  </si>
  <si>
    <t>Julio de 2021</t>
  </si>
  <si>
    <t>Agosto de 2021</t>
  </si>
  <si>
    <t>Septiembre de 2021</t>
  </si>
  <si>
    <t>Octubre de 2021</t>
  </si>
  <si>
    <t>Noviembre de 2021</t>
  </si>
  <si>
    <t>Diciembre de 2021</t>
  </si>
  <si>
    <t>Año 2021</t>
  </si>
  <si>
    <t>Descargar versión mas actualizada</t>
  </si>
  <si>
    <t>Meses a que corresponde el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</si>
</sst>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quot;$&quot;\ * #,##0.00_ ;_ &quot;$&quot;\ * \-#,##0.00_ ;_ &quot;$&quot;\ * &quot;-&quot;??_ ;_ @_ "/>
    <numFmt numFmtId="165" formatCode="_ * #,##0.00_ ;_ * \-#,##0.00_ ;_ * &quot;-&quot;??_ ;_ @_ "/>
    <numFmt numFmtId="166" formatCode="_ * #,##0.0_ ;_ * \-#,##0.0_ ;_ * &quot;-&quot;??_ ;_ @_ "/>
    <numFmt numFmtId="167" formatCode="_ * #,##0_ ;_ * \-#,##0_ ;_ * &quot;-&quot;??_ ;_ @_ "/>
    <numFmt numFmtId="168" formatCode="0.0"/>
    <numFmt numFmtId="169" formatCode="_ &quot;$&quot;\ * #,##0_ ;_ &quot;$&quot;\ * \-#,##0_ ;_ &quot;$&quot;\ * &quot;-&quot;??_ ;_ @_ "/>
    <numFmt numFmtId="170" formatCode="0.0%"/>
    <numFmt numFmtId="171" formatCode="[$-C0A]d\-mmm\-yy;@"/>
    <numFmt numFmtId="172" formatCode="dd/mm/yy;@"/>
    <numFmt numFmtId="173" formatCode="#,##0_ ;\-#,##0\ "/>
    <numFmt numFmtId="174" formatCode="dd\-mm\-yy;@"/>
  </numFmts>
  <fonts count="63" x14ac:knownFonts="1">
    <font>
      <sz val="10"/>
      <name val="Arial"/>
    </font>
    <font>
      <sz val="10"/>
      <name val="Arial"/>
      <family val="2"/>
    </font>
    <font>
      <sz val="8"/>
      <name val="Arial"/>
      <family val="2"/>
    </font>
    <font>
      <b/>
      <sz val="10"/>
      <name val="Arial"/>
      <family val="2"/>
    </font>
    <font>
      <sz val="11"/>
      <name val="Arial"/>
      <family val="2"/>
    </font>
    <font>
      <sz val="10"/>
      <name val="Arial"/>
      <family val="2"/>
    </font>
    <font>
      <sz val="11"/>
      <color indexed="13"/>
      <name val="Verdana"/>
      <family val="2"/>
    </font>
    <font>
      <u/>
      <sz val="10"/>
      <color indexed="12"/>
      <name val="Arial"/>
      <family val="2"/>
    </font>
    <font>
      <b/>
      <sz val="10"/>
      <name val="Tahoma"/>
      <family val="2"/>
    </font>
    <font>
      <b/>
      <sz val="12"/>
      <name val="Arial"/>
      <family val="2"/>
    </font>
    <font>
      <i/>
      <sz val="11"/>
      <name val="Arial"/>
      <family val="2"/>
    </font>
    <font>
      <b/>
      <sz val="11"/>
      <color indexed="9"/>
      <name val="Arial"/>
      <family val="2"/>
    </font>
    <font>
      <sz val="10"/>
      <color indexed="56"/>
      <name val="Arial"/>
      <family val="2"/>
    </font>
    <font>
      <sz val="9"/>
      <color indexed="81"/>
      <name val="Tahoma"/>
      <family val="2"/>
    </font>
    <font>
      <b/>
      <sz val="9"/>
      <color indexed="81"/>
      <name val="Tahoma"/>
      <family val="2"/>
    </font>
    <font>
      <sz val="10"/>
      <color indexed="8"/>
      <name val="Arial"/>
      <family val="2"/>
    </font>
    <font>
      <sz val="10"/>
      <color indexed="9"/>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sz val="10"/>
      <color indexed="12"/>
      <name val="Arial"/>
      <family val="2"/>
    </font>
    <font>
      <b/>
      <sz val="10"/>
      <color indexed="9"/>
      <name val="Arial"/>
      <family val="2"/>
    </font>
    <font>
      <b/>
      <sz val="10"/>
      <color indexed="13"/>
      <name val="Arial"/>
      <family val="2"/>
    </font>
    <font>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8"/>
      <name val="Arial"/>
      <family val="2"/>
    </font>
    <font>
      <b/>
      <sz val="10"/>
      <color indexed="53"/>
      <name val="Arial"/>
      <family val="2"/>
    </font>
    <font>
      <b/>
      <sz val="14"/>
      <name val="Arial"/>
      <family val="2"/>
    </font>
    <font>
      <b/>
      <sz val="16"/>
      <name val="Arial"/>
      <family val="2"/>
    </font>
    <font>
      <sz val="6"/>
      <name val="Arial"/>
      <family val="2"/>
    </font>
    <font>
      <b/>
      <sz val="11"/>
      <name val="Arial"/>
      <family val="2"/>
    </font>
    <font>
      <sz val="12"/>
      <name val="Arial"/>
      <family val="2"/>
    </font>
    <font>
      <sz val="9"/>
      <name val="Arial"/>
      <family val="2"/>
    </font>
    <font>
      <sz val="24"/>
      <name val="Arial"/>
      <family val="2"/>
    </font>
    <font>
      <b/>
      <sz val="8"/>
      <color indexed="81"/>
      <name val="Tahoma"/>
      <family val="2"/>
    </font>
    <font>
      <sz val="26"/>
      <name val="Arial"/>
      <family val="2"/>
    </font>
    <font>
      <sz val="8"/>
      <color indexed="81"/>
      <name val="Tahoma"/>
      <family val="2"/>
    </font>
    <font>
      <sz val="16"/>
      <name val="Arial"/>
      <family val="2"/>
    </font>
    <font>
      <u/>
      <sz val="10"/>
      <color theme="0"/>
      <name val="Arial"/>
      <family val="2"/>
    </font>
    <font>
      <sz val="10"/>
      <color rgb="FFFF0000"/>
      <name val="Arial"/>
      <family val="2"/>
    </font>
    <font>
      <sz val="10"/>
      <color theme="0"/>
      <name val="Arial"/>
      <family val="2"/>
    </font>
    <font>
      <b/>
      <sz val="11"/>
      <color rgb="FFFF0000"/>
      <name val="Arial"/>
      <family val="2"/>
    </font>
    <font>
      <sz val="7"/>
      <color rgb="FFFF0000"/>
      <name val="Arial"/>
      <family val="2"/>
    </font>
    <font>
      <b/>
      <sz val="10"/>
      <color rgb="FFFF0000"/>
      <name val="Arial"/>
      <family val="2"/>
    </font>
    <font>
      <b/>
      <sz val="7"/>
      <color rgb="FFFF0000"/>
      <name val="Arial"/>
      <family val="2"/>
    </font>
    <font>
      <sz val="8"/>
      <color rgb="FFFF0000"/>
      <name val="Arial"/>
      <family val="2"/>
    </font>
    <font>
      <b/>
      <sz val="8"/>
      <color rgb="FFFF0000"/>
      <name val="Arial"/>
      <family val="2"/>
    </font>
    <font>
      <b/>
      <sz val="11"/>
      <color theme="0"/>
      <name val="Arial"/>
      <family val="2"/>
    </font>
    <font>
      <b/>
      <sz val="10"/>
      <color theme="0"/>
      <name val="Arial"/>
      <family val="2"/>
    </font>
    <font>
      <sz val="9"/>
      <color rgb="FFFF0000"/>
      <name val="Arial"/>
      <family val="2"/>
    </font>
    <font>
      <sz val="16"/>
      <color rgb="FFFF0000"/>
      <name val="Arial"/>
      <family val="2"/>
    </font>
    <font>
      <b/>
      <sz val="8"/>
      <color theme="0"/>
      <name val="Arial"/>
      <family val="2"/>
    </font>
    <font>
      <sz val="11"/>
      <color rgb="FF000000"/>
      <name val="Arial"/>
      <family val="2"/>
    </font>
    <font>
      <sz val="10"/>
      <color theme="1"/>
      <name val="Arial"/>
      <family val="2"/>
    </font>
    <font>
      <b/>
      <sz val="14"/>
      <color rgb="FFFF0000"/>
      <name val="Arial"/>
      <family val="2"/>
    </font>
    <font>
      <b/>
      <sz val="12"/>
      <name val="Tahoma"/>
      <family val="2"/>
    </font>
    <font>
      <b/>
      <sz val="11"/>
      <color rgb="FFFFC000"/>
      <name val="Arial"/>
      <family val="2"/>
    </font>
    <font>
      <sz val="12"/>
      <color rgb="FFFF0000"/>
      <name val="Arial"/>
      <family val="2"/>
    </font>
    <font>
      <sz val="12"/>
      <color indexed="8"/>
      <name val="Arial"/>
      <family val="2"/>
    </font>
  </fonts>
  <fills count="1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2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FF"/>
        <bgColor indexed="64"/>
      </patternFill>
    </fill>
    <fill>
      <patternFill patternType="solid">
        <fgColor rgb="FFFFC000"/>
        <bgColor indexed="64"/>
      </patternFill>
    </fill>
    <fill>
      <patternFill patternType="solid">
        <fgColor rgb="FF00206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53"/>
      </left>
      <right/>
      <top style="medium">
        <color indexed="53"/>
      </top>
      <bottom style="medium">
        <color indexed="5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000000"/>
      </left>
      <right style="medium">
        <color rgb="FF000000"/>
      </right>
      <top style="medium">
        <color rgb="FF000000"/>
      </top>
      <bottom style="medium">
        <color rgb="FF000000"/>
      </bottom>
      <diagonal/>
    </border>
  </borders>
  <cellStyleXfs count="5">
    <xf numFmtId="0" fontId="0" fillId="0" borderId="0"/>
    <xf numFmtId="0" fontId="7"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90">
    <xf numFmtId="0" fontId="0" fillId="0" borderId="0" xfId="0"/>
    <xf numFmtId="0" fontId="3" fillId="0" borderId="0" xfId="0" applyFont="1" applyAlignment="1">
      <alignment horizontal="center"/>
    </xf>
    <xf numFmtId="168" fontId="0" fillId="0" borderId="0" xfId="0" applyNumberFormat="1"/>
    <xf numFmtId="165" fontId="0" fillId="0" borderId="1" xfId="2" applyNumberFormat="1" applyFont="1" applyBorder="1"/>
    <xf numFmtId="166" fontId="0" fillId="0" borderId="0" xfId="2" applyNumberFormat="1" applyFont="1"/>
    <xf numFmtId="165" fontId="0" fillId="0" borderId="0" xfId="2" applyFont="1"/>
    <xf numFmtId="169" fontId="0" fillId="0" borderId="0" xfId="3" applyNumberFormat="1" applyFont="1"/>
    <xf numFmtId="165" fontId="0" fillId="0" borderId="0" xfId="0" applyNumberFormat="1"/>
    <xf numFmtId="170" fontId="0" fillId="0" borderId="0" xfId="4" applyNumberFormat="1" applyFont="1"/>
    <xf numFmtId="0" fontId="0" fillId="0" borderId="0" xfId="0" applyFill="1" applyAlignment="1">
      <alignment horizontal="right"/>
    </xf>
    <xf numFmtId="0" fontId="8" fillId="0" borderId="0" xfId="0" applyFont="1" applyAlignment="1">
      <alignment horizontal="left"/>
    </xf>
    <xf numFmtId="0" fontId="4" fillId="3" borderId="2" xfId="0" applyFont="1" applyFill="1" applyBorder="1" applyAlignment="1">
      <alignment horizontal="center" vertical="top" wrapText="1"/>
    </xf>
    <xf numFmtId="9" fontId="4" fillId="3" borderId="2" xfId="0" applyNumberFormat="1" applyFont="1" applyFill="1" applyBorder="1" applyAlignment="1">
      <alignment horizontal="center" vertical="top" wrapText="1"/>
    </xf>
    <xf numFmtId="0" fontId="9" fillId="0" borderId="0" xfId="0" applyFont="1" applyFill="1" applyBorder="1" applyAlignment="1">
      <alignment horizontal="center"/>
    </xf>
    <xf numFmtId="169" fontId="12" fillId="0" borderId="0" xfId="3" applyNumberFormat="1" applyFont="1"/>
    <xf numFmtId="0" fontId="5" fillId="0" borderId="0" xfId="0" applyFont="1"/>
    <xf numFmtId="10" fontId="15" fillId="6" borderId="0" xfId="4" applyNumberFormat="1" applyFont="1" applyFill="1" applyBorder="1" applyAlignment="1" applyProtection="1">
      <protection locked="0"/>
    </xf>
    <xf numFmtId="171" fontId="15" fillId="6" borderId="0" xfId="0" applyNumberFormat="1" applyFont="1" applyFill="1" applyBorder="1" applyAlignment="1" applyProtection="1">
      <protection locked="0"/>
    </xf>
    <xf numFmtId="10" fontId="42" fillId="6" borderId="0" xfId="1" applyNumberFormat="1" applyFont="1" applyFill="1" applyBorder="1" applyAlignment="1" applyProtection="1">
      <protection locked="0"/>
    </xf>
    <xf numFmtId="167" fontId="5" fillId="0" borderId="0" xfId="2" applyNumberFormat="1" applyFont="1"/>
    <xf numFmtId="167" fontId="43" fillId="0" borderId="0" xfId="2" applyNumberFormat="1" applyFont="1"/>
    <xf numFmtId="167" fontId="44" fillId="7" borderId="0" xfId="2" applyNumberFormat="1" applyFont="1" applyFill="1" applyBorder="1" applyProtection="1">
      <protection locked="0"/>
    </xf>
    <xf numFmtId="167" fontId="5" fillId="0" borderId="1" xfId="2" applyNumberFormat="1" applyFont="1" applyBorder="1" applyAlignment="1" applyProtection="1">
      <alignment horizontal="center"/>
      <protection locked="0"/>
    </xf>
    <xf numFmtId="167" fontId="23" fillId="2" borderId="3" xfId="2" applyNumberFormat="1" applyFont="1" applyFill="1" applyBorder="1" applyAlignment="1">
      <alignment horizontal="center"/>
    </xf>
    <xf numFmtId="167" fontId="24" fillId="0" borderId="0" xfId="2" applyNumberFormat="1" applyFont="1" applyFill="1"/>
    <xf numFmtId="167" fontId="43" fillId="0" borderId="0" xfId="2" applyNumberFormat="1" applyFont="1" applyFill="1"/>
    <xf numFmtId="167" fontId="23" fillId="2" borderId="2" xfId="2" applyNumberFormat="1" applyFont="1" applyFill="1" applyBorder="1" applyAlignment="1">
      <alignment horizontal="center"/>
    </xf>
    <xf numFmtId="14" fontId="5" fillId="0" borderId="0" xfId="0" applyNumberFormat="1" applyFont="1"/>
    <xf numFmtId="0" fontId="25" fillId="2" borderId="4" xfId="0" applyFont="1" applyFill="1" applyBorder="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center"/>
    </xf>
    <xf numFmtId="167" fontId="25" fillId="0" borderId="0" xfId="2" applyNumberFormat="1" applyFont="1" applyFill="1" applyBorder="1" applyAlignment="1">
      <alignment horizontal="center"/>
    </xf>
    <xf numFmtId="167" fontId="45" fillId="0" borderId="0" xfId="2" applyNumberFormat="1" applyFont="1" applyFill="1" applyBorder="1" applyAlignment="1">
      <alignment horizontal="center"/>
    </xf>
    <xf numFmtId="167" fontId="5" fillId="0" borderId="0" xfId="2" applyNumberFormat="1" applyFont="1" applyFill="1"/>
    <xf numFmtId="0" fontId="5" fillId="0" borderId="0" xfId="0" applyFont="1" applyFill="1"/>
    <xf numFmtId="0" fontId="26" fillId="2" borderId="1" xfId="0" applyFont="1" applyFill="1" applyBorder="1" applyAlignment="1">
      <alignment horizontal="center" vertical="center"/>
    </xf>
    <xf numFmtId="0" fontId="9" fillId="0" borderId="0" xfId="0" applyFont="1" applyFill="1" applyAlignment="1">
      <alignment horizontal="center"/>
    </xf>
    <xf numFmtId="167" fontId="5" fillId="0" borderId="0" xfId="2" applyNumberFormat="1" applyFont="1" applyAlignment="1">
      <alignment horizontal="center"/>
    </xf>
    <xf numFmtId="167" fontId="5" fillId="0" borderId="2" xfId="2" applyNumberFormat="1" applyFont="1" applyBorder="1" applyProtection="1">
      <protection locked="0"/>
    </xf>
    <xf numFmtId="167" fontId="27" fillId="0" borderId="2" xfId="2" applyNumberFormat="1" applyFont="1" applyBorder="1" applyAlignment="1">
      <alignment horizontal="center"/>
    </xf>
    <xf numFmtId="167" fontId="46" fillId="0" borderId="2" xfId="2" applyNumberFormat="1" applyFont="1" applyBorder="1" applyAlignment="1">
      <alignment horizontal="center"/>
    </xf>
    <xf numFmtId="172" fontId="5" fillId="0" borderId="2" xfId="2" applyNumberFormat="1" applyFont="1" applyBorder="1" applyProtection="1">
      <protection locked="0"/>
    </xf>
    <xf numFmtId="167" fontId="44" fillId="0" borderId="0" xfId="2" applyNumberFormat="1" applyFont="1"/>
    <xf numFmtId="167" fontId="3" fillId="0" borderId="0" xfId="2" applyNumberFormat="1" applyFont="1" applyAlignment="1">
      <alignment horizontal="center"/>
    </xf>
    <xf numFmtId="167" fontId="47" fillId="0" borderId="0" xfId="2" applyNumberFormat="1" applyFont="1" applyAlignment="1">
      <alignment horizontal="center"/>
    </xf>
    <xf numFmtId="0" fontId="5" fillId="0" borderId="0" xfId="0" applyFont="1" applyAlignment="1">
      <alignment horizontal="center" vertical="center"/>
    </xf>
    <xf numFmtId="167" fontId="3" fillId="4" borderId="2" xfId="2" applyNumberFormat="1" applyFont="1" applyFill="1" applyBorder="1"/>
    <xf numFmtId="167" fontId="28" fillId="4" borderId="2" xfId="2" applyNumberFormat="1" applyFont="1" applyFill="1" applyBorder="1" applyAlignment="1">
      <alignment horizontal="center"/>
    </xf>
    <xf numFmtId="167" fontId="48" fillId="4" borderId="2" xfId="2" applyNumberFormat="1" applyFont="1" applyFill="1" applyBorder="1" applyAlignment="1">
      <alignment horizontal="center"/>
    </xf>
    <xf numFmtId="167" fontId="27" fillId="0" borderId="0" xfId="2" applyNumberFormat="1" applyFont="1" applyAlignment="1">
      <alignment horizontal="center"/>
    </xf>
    <xf numFmtId="167" fontId="46" fillId="0" borderId="0" xfId="2" applyNumberFormat="1" applyFont="1" applyAlignment="1">
      <alignment horizontal="center"/>
    </xf>
    <xf numFmtId="0" fontId="26" fillId="0" borderId="0" xfId="0" applyFont="1" applyFill="1" applyBorder="1" applyAlignment="1">
      <alignment horizontal="center" vertical="center"/>
    </xf>
    <xf numFmtId="167" fontId="49" fillId="0" borderId="5" xfId="2" applyNumberFormat="1" applyFont="1" applyBorder="1" applyAlignment="1">
      <alignment horizontal="center" vertical="center" wrapText="1"/>
    </xf>
    <xf numFmtId="167" fontId="49" fillId="0" borderId="6" xfId="2" applyNumberFormat="1" applyFont="1" applyBorder="1" applyAlignment="1">
      <alignment horizontal="center" vertical="center" wrapText="1"/>
    </xf>
    <xf numFmtId="167" fontId="49" fillId="0" borderId="7" xfId="2" applyNumberFormat="1" applyFont="1" applyBorder="1" applyAlignment="1">
      <alignment horizontal="center" vertical="center" wrapText="1"/>
    </xf>
    <xf numFmtId="167" fontId="2" fillId="0" borderId="2" xfId="2" applyNumberFormat="1" applyFont="1" applyBorder="1"/>
    <xf numFmtId="167" fontId="49" fillId="0" borderId="2" xfId="2" applyNumberFormat="1" applyFont="1" applyBorder="1"/>
    <xf numFmtId="0" fontId="22" fillId="2" borderId="8" xfId="0" applyFont="1" applyFill="1" applyBorder="1" applyAlignment="1">
      <alignment horizontal="left"/>
    </xf>
    <xf numFmtId="0" fontId="22" fillId="2" borderId="9" xfId="0" applyFont="1" applyFill="1" applyBorder="1" applyAlignment="1">
      <alignment horizontal="left"/>
    </xf>
    <xf numFmtId="0" fontId="22" fillId="2" borderId="3" xfId="0" applyFont="1" applyFill="1" applyBorder="1" applyAlignment="1">
      <alignment horizontal="left"/>
    </xf>
    <xf numFmtId="0" fontId="47" fillId="2" borderId="3" xfId="0" applyFont="1" applyFill="1" applyBorder="1" applyAlignment="1">
      <alignment horizontal="left"/>
    </xf>
    <xf numFmtId="167" fontId="22" fillId="2" borderId="2" xfId="2" applyNumberFormat="1" applyFont="1" applyFill="1" applyBorder="1"/>
    <xf numFmtId="167" fontId="16" fillId="0" borderId="0" xfId="2" applyNumberFormat="1" applyFont="1"/>
    <xf numFmtId="167" fontId="2" fillId="0" borderId="2" xfId="2" applyNumberFormat="1" applyFont="1" applyFill="1" applyBorder="1" applyAlignment="1">
      <alignment horizontal="center" vertical="center" wrapText="1"/>
    </xf>
    <xf numFmtId="167" fontId="49" fillId="0" borderId="2" xfId="2" applyNumberFormat="1" applyFont="1" applyFill="1" applyBorder="1" applyAlignment="1">
      <alignment horizontal="center" vertical="center" wrapText="1"/>
    </xf>
    <xf numFmtId="0" fontId="47" fillId="2" borderId="9" xfId="0" applyFont="1" applyFill="1" applyBorder="1" applyAlignment="1">
      <alignment horizontal="left"/>
    </xf>
    <xf numFmtId="167" fontId="22" fillId="2" borderId="3" xfId="2" applyNumberFormat="1" applyFont="1" applyFill="1" applyBorder="1"/>
    <xf numFmtId="166" fontId="5" fillId="0" borderId="0" xfId="2" applyNumberFormat="1" applyFont="1"/>
    <xf numFmtId="166" fontId="5" fillId="0" borderId="0" xfId="2" applyNumberFormat="1" applyFont="1" applyFill="1"/>
    <xf numFmtId="14" fontId="43" fillId="0" borderId="0" xfId="0" applyNumberFormat="1" applyFont="1" applyProtection="1">
      <protection hidden="1"/>
    </xf>
    <xf numFmtId="167" fontId="29" fillId="0" borderId="0" xfId="2" applyNumberFormat="1" applyFont="1" applyFill="1" applyBorder="1"/>
    <xf numFmtId="167" fontId="50" fillId="0" borderId="0" xfId="2" applyNumberFormat="1" applyFont="1" applyFill="1" applyBorder="1"/>
    <xf numFmtId="10" fontId="30" fillId="2" borderId="2" xfId="4" applyNumberFormat="1" applyFont="1" applyFill="1" applyBorder="1"/>
    <xf numFmtId="14" fontId="43" fillId="0" borderId="0" xfId="0" applyNumberFormat="1" applyFont="1" applyFill="1" applyProtection="1">
      <protection hidden="1"/>
    </xf>
    <xf numFmtId="0" fontId="51" fillId="0" borderId="0" xfId="0" applyFont="1" applyFill="1" applyBorder="1" applyAlignment="1">
      <alignment horizontal="left"/>
    </xf>
    <xf numFmtId="169" fontId="30" fillId="0" borderId="0" xfId="3" applyNumberFormat="1" applyFont="1" applyFill="1" applyBorder="1"/>
    <xf numFmtId="10" fontId="30" fillId="0" borderId="0" xfId="4" applyNumberFormat="1" applyFont="1" applyFill="1" applyBorder="1"/>
    <xf numFmtId="0" fontId="43" fillId="0" borderId="0" xfId="0" applyFont="1"/>
    <xf numFmtId="0" fontId="16" fillId="0" borderId="0" xfId="0" applyFont="1"/>
    <xf numFmtId="0" fontId="44" fillId="0" borderId="0" xfId="0" applyFont="1"/>
    <xf numFmtId="0" fontId="5" fillId="0" borderId="0" xfId="0" applyFont="1" applyFill="1" applyProtection="1"/>
    <xf numFmtId="167" fontId="5" fillId="0" borderId="0" xfId="2" applyNumberFormat="1" applyFont="1" applyFill="1" applyProtection="1"/>
    <xf numFmtId="167" fontId="31" fillId="0" borderId="0" xfId="2" applyNumberFormat="1" applyFont="1" applyFill="1" applyAlignment="1" applyProtection="1">
      <alignment horizontal="left"/>
    </xf>
    <xf numFmtId="167" fontId="32" fillId="0" borderId="0" xfId="2" applyNumberFormat="1" applyFont="1" applyFill="1" applyAlignment="1" applyProtection="1">
      <alignment horizontal="right"/>
    </xf>
    <xf numFmtId="0" fontId="5" fillId="0" borderId="0" xfId="0" applyFont="1" applyFill="1" applyAlignment="1" applyProtection="1">
      <alignment horizontal="left"/>
    </xf>
    <xf numFmtId="167" fontId="4" fillId="0" borderId="0" xfId="2" applyNumberFormat="1" applyFont="1" applyFill="1" applyAlignment="1" applyProtection="1">
      <alignment horizontal="right"/>
    </xf>
    <xf numFmtId="167" fontId="4" fillId="0" borderId="0" xfId="2" applyNumberFormat="1" applyFont="1" applyFill="1" applyAlignment="1" applyProtection="1">
      <alignment horizontal="center"/>
    </xf>
    <xf numFmtId="167" fontId="9" fillId="0" borderId="0" xfId="2" applyNumberFormat="1" applyFont="1" applyFill="1" applyAlignment="1" applyProtection="1"/>
    <xf numFmtId="0" fontId="9" fillId="0" borderId="0" xfId="0" applyFont="1" applyFill="1" applyProtection="1"/>
    <xf numFmtId="167" fontId="33" fillId="0" borderId="0" xfId="2" applyNumberFormat="1" applyFont="1" applyFill="1" applyBorder="1" applyAlignment="1" applyProtection="1">
      <alignment horizontal="center" vertical="center"/>
    </xf>
    <xf numFmtId="167" fontId="5" fillId="0" borderId="0" xfId="2" applyNumberFormat="1" applyFont="1" applyFill="1" applyBorder="1" applyProtection="1"/>
    <xf numFmtId="0" fontId="3" fillId="0" borderId="2" xfId="0" applyFont="1" applyFill="1" applyBorder="1" applyAlignment="1" applyProtection="1">
      <alignment horizontal="center"/>
    </xf>
    <xf numFmtId="167" fontId="3" fillId="0" borderId="2" xfId="2" applyNumberFormat="1" applyFont="1" applyFill="1" applyBorder="1" applyAlignment="1" applyProtection="1">
      <alignment horizontal="center"/>
    </xf>
    <xf numFmtId="167" fontId="5" fillId="0" borderId="2" xfId="2" applyNumberFormat="1" applyFont="1" applyFill="1" applyBorder="1" applyAlignment="1" applyProtection="1">
      <alignment horizontal="center"/>
    </xf>
    <xf numFmtId="0" fontId="5" fillId="0" borderId="2" xfId="0" applyFont="1" applyFill="1" applyBorder="1" applyAlignment="1" applyProtection="1">
      <alignment horizontal="center"/>
    </xf>
    <xf numFmtId="167" fontId="3" fillId="0" borderId="3" xfId="2" applyNumberFormat="1" applyFont="1" applyFill="1" applyBorder="1" applyAlignment="1" applyProtection="1">
      <alignment horizontal="center"/>
    </xf>
    <xf numFmtId="0" fontId="5" fillId="0" borderId="0" xfId="0" applyFont="1" applyFill="1" applyAlignment="1" applyProtection="1">
      <alignment horizontal="center"/>
    </xf>
    <xf numFmtId="167" fontId="3" fillId="0" borderId="2" xfId="2" applyNumberFormat="1" applyFont="1" applyFill="1" applyBorder="1" applyAlignment="1" applyProtection="1">
      <alignment horizontal="left" vertical="center"/>
    </xf>
    <xf numFmtId="0" fontId="29" fillId="0" borderId="0" xfId="0" applyFont="1" applyFill="1" applyProtection="1"/>
    <xf numFmtId="0" fontId="34" fillId="0" borderId="4" xfId="0" applyFont="1" applyFill="1" applyBorder="1" applyAlignment="1" applyProtection="1">
      <alignment horizontal="left"/>
    </xf>
    <xf numFmtId="0" fontId="34" fillId="0" borderId="10" xfId="0" applyFont="1" applyFill="1" applyBorder="1" applyAlignment="1" applyProtection="1">
      <alignment horizontal="center"/>
    </xf>
    <xf numFmtId="0" fontId="34" fillId="0" borderId="11" xfId="0" applyFont="1" applyFill="1" applyBorder="1" applyAlignment="1" applyProtection="1">
      <alignment horizontal="center"/>
    </xf>
    <xf numFmtId="167" fontId="34" fillId="0" borderId="11" xfId="2" applyNumberFormat="1" applyFont="1" applyFill="1" applyBorder="1" applyAlignment="1" applyProtection="1">
      <alignment horizontal="center"/>
    </xf>
    <xf numFmtId="167" fontId="34" fillId="0" borderId="12" xfId="2" applyNumberFormat="1" applyFont="1" applyFill="1" applyBorder="1" applyAlignment="1" applyProtection="1">
      <alignment horizontal="center"/>
    </xf>
    <xf numFmtId="0" fontId="34" fillId="0" borderId="0" xfId="0" applyFont="1" applyFill="1" applyBorder="1" applyAlignment="1" applyProtection="1">
      <alignment horizontal="left"/>
    </xf>
    <xf numFmtId="0" fontId="34" fillId="0" borderId="0" xfId="0" applyFont="1" applyFill="1" applyBorder="1" applyAlignment="1" applyProtection="1">
      <alignment horizontal="center"/>
    </xf>
    <xf numFmtId="167" fontId="34" fillId="0" borderId="0" xfId="2" applyNumberFormat="1" applyFont="1" applyFill="1" applyBorder="1" applyAlignment="1" applyProtection="1">
      <alignment horizontal="center"/>
    </xf>
    <xf numFmtId="0" fontId="3" fillId="0" borderId="0" xfId="0" applyFont="1" applyFill="1" applyAlignment="1" applyProtection="1">
      <alignment horizontal="center"/>
    </xf>
    <xf numFmtId="167" fontId="3" fillId="0" borderId="0" xfId="2" applyNumberFormat="1" applyFont="1" applyFill="1" applyAlignment="1" applyProtection="1">
      <alignment horizontal="center"/>
    </xf>
    <xf numFmtId="0" fontId="9" fillId="0" borderId="1" xfId="0" applyFont="1" applyFill="1" applyBorder="1" applyAlignment="1" applyProtection="1">
      <alignment horizontal="center" vertical="center"/>
    </xf>
    <xf numFmtId="0" fontId="9" fillId="0" borderId="0" xfId="0" applyFont="1" applyFill="1" applyAlignment="1" applyProtection="1">
      <alignment horizontal="center"/>
    </xf>
    <xf numFmtId="167" fontId="5" fillId="0" borderId="0" xfId="2" applyNumberFormat="1" applyFont="1" applyFill="1" applyAlignment="1" applyProtection="1">
      <alignment wrapText="1"/>
    </xf>
    <xf numFmtId="0" fontId="5" fillId="0" borderId="2" xfId="0" applyFont="1" applyFill="1" applyBorder="1" applyAlignment="1" applyProtection="1">
      <alignment wrapText="1"/>
    </xf>
    <xf numFmtId="167" fontId="5" fillId="0" borderId="2" xfId="2" applyNumberFormat="1" applyFont="1" applyFill="1" applyBorder="1" applyProtection="1"/>
    <xf numFmtId="0" fontId="5" fillId="0" borderId="0" xfId="0" applyFont="1" applyFill="1" applyAlignment="1" applyProtection="1">
      <alignment horizontal="center" vertical="center"/>
    </xf>
    <xf numFmtId="0" fontId="3" fillId="0" borderId="2" xfId="0" applyFont="1" applyFill="1" applyBorder="1" applyProtection="1"/>
    <xf numFmtId="167" fontId="3" fillId="0" borderId="2" xfId="2" applyNumberFormat="1" applyFont="1" applyFill="1" applyBorder="1" applyProtection="1"/>
    <xf numFmtId="0" fontId="9" fillId="0" borderId="0" xfId="0" applyFont="1" applyFill="1" applyBorder="1" applyAlignment="1" applyProtection="1">
      <alignment horizontal="center" vertical="center"/>
    </xf>
    <xf numFmtId="0" fontId="5" fillId="0" borderId="2" xfId="0" applyFont="1" applyFill="1" applyBorder="1" applyProtection="1"/>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166" fontId="5" fillId="0" borderId="0" xfId="2" applyNumberFormat="1" applyFont="1" applyFill="1" applyProtection="1"/>
    <xf numFmtId="169" fontId="3" fillId="0" borderId="2" xfId="3" applyNumberFormat="1" applyFont="1" applyFill="1" applyBorder="1" applyProtection="1"/>
    <xf numFmtId="10" fontId="3" fillId="0" borderId="0" xfId="4" applyNumberFormat="1" applyFont="1" applyFill="1" applyProtection="1"/>
    <xf numFmtId="0" fontId="2" fillId="0" borderId="0" xfId="0" applyFont="1" applyFill="1" applyProtection="1"/>
    <xf numFmtId="0" fontId="35" fillId="0" borderId="0" xfId="0" applyFont="1" applyFill="1" applyProtection="1"/>
    <xf numFmtId="0" fontId="52" fillId="0" borderId="0" xfId="0" applyFont="1" applyFill="1" applyBorder="1" applyAlignment="1">
      <alignment horizontal="left"/>
    </xf>
    <xf numFmtId="0" fontId="52" fillId="2" borderId="13" xfId="0" applyFont="1" applyFill="1" applyBorder="1" applyAlignment="1">
      <alignment horizontal="left" wrapText="1"/>
    </xf>
    <xf numFmtId="10" fontId="5" fillId="0" borderId="0" xfId="4" applyNumberFormat="1" applyFont="1"/>
    <xf numFmtId="10" fontId="44" fillId="0" borderId="0" xfId="4" applyNumberFormat="1" applyFont="1"/>
    <xf numFmtId="0" fontId="44" fillId="0" borderId="0" xfId="0" applyFont="1" applyAlignment="1">
      <alignment horizontal="center"/>
    </xf>
    <xf numFmtId="0" fontId="3" fillId="0" borderId="0" xfId="0" applyFont="1" applyFill="1" applyBorder="1" applyAlignment="1" applyProtection="1">
      <alignment wrapText="1"/>
    </xf>
    <xf numFmtId="169" fontId="3" fillId="0" borderId="0" xfId="3" applyNumberFormat="1" applyFont="1" applyFill="1" applyBorder="1" applyProtection="1"/>
    <xf numFmtId="0" fontId="52" fillId="0" borderId="0" xfId="0" applyFont="1" applyFill="1" applyBorder="1" applyAlignment="1">
      <alignment horizontal="left" wrapText="1"/>
    </xf>
    <xf numFmtId="169" fontId="30" fillId="2" borderId="2" xfId="3" applyNumberFormat="1" applyFont="1" applyFill="1" applyBorder="1" applyProtection="1">
      <protection hidden="1"/>
    </xf>
    <xf numFmtId="169" fontId="52" fillId="0" borderId="0" xfId="3" applyNumberFormat="1" applyFont="1" applyFill="1" applyBorder="1" applyProtection="1">
      <protection hidden="1"/>
    </xf>
    <xf numFmtId="0" fontId="51" fillId="0" borderId="0" xfId="0" applyFont="1" applyFill="1" applyBorder="1" applyAlignment="1" applyProtection="1">
      <alignment horizontal="left"/>
      <protection hidden="1"/>
    </xf>
    <xf numFmtId="171" fontId="15" fillId="6" borderId="0" xfId="0" applyNumberFormat="1" applyFont="1" applyFill="1" applyBorder="1" applyAlignment="1" applyProtection="1">
      <protection hidden="1"/>
    </xf>
    <xf numFmtId="167" fontId="5" fillId="0" borderId="14" xfId="2" applyNumberFormat="1" applyFont="1" applyBorder="1"/>
    <xf numFmtId="167" fontId="5" fillId="0" borderId="15" xfId="2" applyNumberFormat="1" applyFont="1" applyBorder="1"/>
    <xf numFmtId="167" fontId="5" fillId="0" borderId="8" xfId="2" applyNumberFormat="1" applyFont="1" applyFill="1" applyBorder="1" applyProtection="1"/>
    <xf numFmtId="167" fontId="5" fillId="0" borderId="5" xfId="2" applyNumberFormat="1" applyFont="1" applyFill="1" applyBorder="1" applyAlignment="1" applyProtection="1">
      <alignment wrapText="1"/>
    </xf>
    <xf numFmtId="167" fontId="39" fillId="0" borderId="7" xfId="2" applyNumberFormat="1" applyFont="1" applyFill="1" applyBorder="1" applyProtection="1"/>
    <xf numFmtId="0" fontId="52" fillId="2" borderId="8" xfId="0" applyFont="1" applyFill="1" applyBorder="1" applyAlignment="1">
      <alignment horizontal="left"/>
    </xf>
    <xf numFmtId="0" fontId="23" fillId="2" borderId="3" xfId="0" applyFont="1" applyFill="1" applyBorder="1" applyAlignment="1">
      <alignment horizontal="left"/>
    </xf>
    <xf numFmtId="167" fontId="43" fillId="2" borderId="2" xfId="2" applyNumberFormat="1" applyFont="1" applyFill="1" applyBorder="1" applyAlignment="1">
      <alignment horizontal="center"/>
    </xf>
    <xf numFmtId="167" fontId="53" fillId="2" borderId="2" xfId="2" applyNumberFormat="1" applyFont="1" applyFill="1" applyBorder="1" applyAlignment="1">
      <alignment horizontal="center"/>
    </xf>
    <xf numFmtId="167" fontId="23" fillId="2" borderId="2" xfId="2" applyNumberFormat="1" applyFont="1" applyFill="1" applyBorder="1"/>
    <xf numFmtId="0" fontId="3" fillId="0" borderId="0" xfId="0" applyFont="1"/>
    <xf numFmtId="167" fontId="43" fillId="0" borderId="0" xfId="2" applyNumberFormat="1" applyFont="1" applyProtection="1">
      <protection hidden="1"/>
    </xf>
    <xf numFmtId="14" fontId="44" fillId="0" borderId="0" xfId="0" applyNumberFormat="1" applyFont="1" applyProtection="1">
      <protection hidden="1"/>
    </xf>
    <xf numFmtId="167" fontId="5" fillId="0" borderId="2" xfId="2" applyNumberFormat="1" applyFont="1" applyBorder="1" applyAlignment="1" applyProtection="1">
      <alignment horizontal="center"/>
      <protection locked="0"/>
    </xf>
    <xf numFmtId="167" fontId="35" fillId="0" borderId="0" xfId="2" applyNumberFormat="1" applyFont="1" applyFill="1" applyProtection="1"/>
    <xf numFmtId="167" fontId="41" fillId="0" borderId="0" xfId="2" applyNumberFormat="1" applyFont="1" applyAlignment="1" applyProtection="1">
      <protection hidden="1"/>
    </xf>
    <xf numFmtId="167" fontId="54" fillId="0" borderId="0" xfId="2" applyNumberFormat="1" applyFont="1" applyAlignment="1" applyProtection="1">
      <protection hidden="1"/>
    </xf>
    <xf numFmtId="0" fontId="45" fillId="0" borderId="0" xfId="0" applyFont="1" applyAlignment="1">
      <alignment horizontal="left"/>
    </xf>
    <xf numFmtId="0" fontId="45" fillId="0" borderId="0" xfId="0" applyFont="1"/>
    <xf numFmtId="0" fontId="11" fillId="2" borderId="8" xfId="0" applyFont="1" applyFill="1" applyBorder="1" applyAlignment="1">
      <alignment horizontal="left"/>
    </xf>
    <xf numFmtId="0" fontId="11" fillId="2" borderId="9" xfId="0" applyFont="1" applyFill="1" applyBorder="1" applyAlignment="1">
      <alignment horizontal="left"/>
    </xf>
    <xf numFmtId="0" fontId="11" fillId="2" borderId="3" xfId="0" applyFont="1" applyFill="1" applyBorder="1" applyAlignment="1">
      <alignment horizontal="left"/>
    </xf>
    <xf numFmtId="0" fontId="45" fillId="2" borderId="3" xfId="0" applyFont="1" applyFill="1" applyBorder="1" applyAlignment="1">
      <alignment horizontal="left"/>
    </xf>
    <xf numFmtId="167" fontId="11" fillId="2" borderId="2" xfId="2" applyNumberFormat="1" applyFont="1" applyFill="1" applyBorder="1" applyProtection="1">
      <protection hidden="1"/>
    </xf>
    <xf numFmtId="0" fontId="51" fillId="2" borderId="13" xfId="0" applyFont="1" applyFill="1" applyBorder="1" applyAlignment="1">
      <alignment horizontal="left" wrapText="1"/>
    </xf>
    <xf numFmtId="0" fontId="3" fillId="0" borderId="0"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55" fillId="0" borderId="0" xfId="0" applyFont="1" applyProtection="1">
      <protection hidden="1"/>
    </xf>
    <xf numFmtId="167" fontId="44" fillId="2" borderId="2" xfId="2" applyNumberFormat="1" applyFont="1" applyFill="1" applyBorder="1" applyAlignment="1">
      <alignment horizontal="center"/>
    </xf>
    <xf numFmtId="0" fontId="5" fillId="8" borderId="2" xfId="0" applyFont="1" applyFill="1" applyBorder="1"/>
    <xf numFmtId="0" fontId="5" fillId="8" borderId="2" xfId="0" applyFont="1" applyFill="1" applyBorder="1" applyAlignment="1">
      <alignment wrapText="1"/>
    </xf>
    <xf numFmtId="0" fontId="3" fillId="8" borderId="2" xfId="0" applyFont="1" applyFill="1" applyBorder="1" applyAlignment="1">
      <alignment horizontal="left"/>
    </xf>
    <xf numFmtId="0" fontId="3" fillId="8" borderId="2" xfId="0" applyFont="1" applyFill="1" applyBorder="1"/>
    <xf numFmtId="167" fontId="5" fillId="8" borderId="2" xfId="2" applyNumberFormat="1" applyFont="1" applyFill="1" applyBorder="1"/>
    <xf numFmtId="167" fontId="3" fillId="8" borderId="2" xfId="2" applyNumberFormat="1" applyFont="1" applyFill="1" applyBorder="1"/>
    <xf numFmtId="167" fontId="5" fillId="8" borderId="8" xfId="2" applyNumberFormat="1" applyFont="1" applyFill="1" applyBorder="1"/>
    <xf numFmtId="167" fontId="3" fillId="8" borderId="8" xfId="2" applyNumberFormat="1" applyFont="1" applyFill="1" applyBorder="1"/>
    <xf numFmtId="167" fontId="3" fillId="0" borderId="0" xfId="2" applyNumberFormat="1" applyFont="1" applyAlignment="1">
      <alignment horizontal="center" wrapText="1"/>
    </xf>
    <xf numFmtId="0" fontId="9" fillId="0" borderId="0" xfId="0" applyFont="1" applyFill="1" applyAlignment="1" applyProtection="1">
      <alignment horizontal="left"/>
    </xf>
    <xf numFmtId="0" fontId="9" fillId="0" borderId="2" xfId="0" applyFont="1" applyFill="1" applyBorder="1" applyProtection="1"/>
    <xf numFmtId="0" fontId="9" fillId="0" borderId="2" xfId="0" applyFont="1" applyFill="1" applyBorder="1" applyAlignment="1" applyProtection="1">
      <alignment wrapText="1"/>
    </xf>
    <xf numFmtId="167" fontId="3" fillId="0" borderId="0" xfId="2" applyNumberFormat="1" applyFont="1" applyFill="1" applyAlignment="1" applyProtection="1">
      <alignment horizontal="center" wrapText="1"/>
    </xf>
    <xf numFmtId="0" fontId="7" fillId="0" borderId="0" xfId="1" applyAlignment="1" applyProtection="1"/>
    <xf numFmtId="167" fontId="3" fillId="4" borderId="0" xfId="2" applyNumberFormat="1" applyFont="1" applyFill="1" applyBorder="1"/>
    <xf numFmtId="167" fontId="2" fillId="0" borderId="0" xfId="2" applyNumberFormat="1" applyFont="1" applyBorder="1"/>
    <xf numFmtId="167" fontId="49" fillId="0" borderId="0" xfId="2" applyNumberFormat="1" applyFont="1" applyBorder="1"/>
    <xf numFmtId="167" fontId="49" fillId="0" borderId="5" xfId="2" applyNumberFormat="1" applyFont="1" applyBorder="1" applyAlignment="1">
      <alignment vertical="center" wrapText="1"/>
    </xf>
    <xf numFmtId="167" fontId="49" fillId="0" borderId="7" xfId="2" applyNumberFormat="1" applyFont="1" applyBorder="1" applyAlignment="1">
      <alignment vertical="center" wrapText="1"/>
    </xf>
    <xf numFmtId="167" fontId="5" fillId="0" borderId="0" xfId="2" applyNumberFormat="1" applyFont="1" applyAlignment="1" applyProtection="1">
      <protection hidden="1"/>
    </xf>
    <xf numFmtId="167" fontId="2" fillId="0" borderId="0" xfId="2" applyNumberFormat="1" applyFont="1" applyAlignment="1" applyProtection="1">
      <protection hidden="1"/>
    </xf>
    <xf numFmtId="0" fontId="3" fillId="0" borderId="0" xfId="0" applyFont="1" applyFill="1" applyProtection="1"/>
    <xf numFmtId="167" fontId="3" fillId="0" borderId="0" xfId="2" applyNumberFormat="1" applyFont="1" applyFill="1" applyProtection="1"/>
    <xf numFmtId="172" fontId="5" fillId="0" borderId="3" xfId="2" applyNumberFormat="1" applyFont="1" applyBorder="1" applyProtection="1">
      <protection locked="0"/>
    </xf>
    <xf numFmtId="0" fontId="5" fillId="8" borderId="45" xfId="0" applyFont="1" applyFill="1" applyBorder="1"/>
    <xf numFmtId="167" fontId="5" fillId="0" borderId="45" xfId="2" applyNumberFormat="1" applyFont="1" applyBorder="1" applyProtection="1">
      <protection locked="0"/>
    </xf>
    <xf numFmtId="167" fontId="27" fillId="0" borderId="45" xfId="2" applyNumberFormat="1" applyFont="1" applyBorder="1" applyAlignment="1">
      <alignment horizontal="center"/>
    </xf>
    <xf numFmtId="167" fontId="46" fillId="0" borderId="45" xfId="2" applyNumberFormat="1" applyFont="1" applyBorder="1" applyAlignment="1">
      <alignment horizontal="center"/>
    </xf>
    <xf numFmtId="167" fontId="5" fillId="8" borderId="45" xfId="2" applyNumberFormat="1" applyFont="1" applyFill="1" applyBorder="1"/>
    <xf numFmtId="0" fontId="3" fillId="0" borderId="45" xfId="2" applyNumberFormat="1" applyFont="1" applyFill="1" applyBorder="1" applyAlignment="1" applyProtection="1">
      <alignment horizontal="right"/>
      <protection locked="0"/>
    </xf>
    <xf numFmtId="167" fontId="25" fillId="0" borderId="45" xfId="2" applyNumberFormat="1" applyFont="1" applyFill="1" applyBorder="1" applyAlignment="1">
      <alignment horizontal="center"/>
    </xf>
    <xf numFmtId="167" fontId="45" fillId="0" borderId="45" xfId="2" applyNumberFormat="1" applyFont="1" applyFill="1" applyBorder="1" applyAlignment="1">
      <alignment horizontal="center"/>
    </xf>
    <xf numFmtId="167" fontId="25" fillId="8" borderId="45" xfId="2" applyNumberFormat="1" applyFont="1" applyFill="1" applyBorder="1" applyAlignment="1">
      <alignment horizontal="center"/>
    </xf>
    <xf numFmtId="167" fontId="5" fillId="0" borderId="45" xfId="2" applyNumberFormat="1" applyFont="1" applyFill="1" applyBorder="1" applyAlignment="1">
      <alignment horizontal="center"/>
    </xf>
    <xf numFmtId="0" fontId="5" fillId="0" borderId="2" xfId="0" applyFont="1" applyFill="1" applyBorder="1" applyAlignment="1" applyProtection="1">
      <alignment horizontal="left"/>
    </xf>
    <xf numFmtId="174" fontId="5" fillId="0" borderId="2" xfId="2" applyNumberFormat="1" applyFont="1" applyFill="1" applyBorder="1" applyAlignment="1" applyProtection="1">
      <alignment horizontal="center"/>
    </xf>
    <xf numFmtId="0" fontId="5" fillId="8" borderId="2" xfId="0" applyFont="1" applyFill="1" applyBorder="1" applyAlignment="1">
      <alignment vertical="center"/>
    </xf>
    <xf numFmtId="0" fontId="6" fillId="2" borderId="19" xfId="0" applyFont="1" applyFill="1" applyBorder="1" applyAlignment="1">
      <alignment horizontal="center" vertical="top" wrapText="1"/>
    </xf>
    <xf numFmtId="0" fontId="6" fillId="2" borderId="5" xfId="0" applyFont="1" applyFill="1" applyBorder="1" applyAlignment="1">
      <alignment horizontal="center" vertical="top" wrapText="1"/>
    </xf>
    <xf numFmtId="0" fontId="4" fillId="3" borderId="20" xfId="0" applyFont="1" applyFill="1" applyBorder="1" applyAlignment="1">
      <alignment horizontal="center" vertical="top" wrapText="1"/>
    </xf>
    <xf numFmtId="0" fontId="4" fillId="3" borderId="21" xfId="0" applyFont="1" applyFill="1" applyBorder="1" applyAlignment="1">
      <alignment horizontal="center" vertical="top" wrapText="1"/>
    </xf>
    <xf numFmtId="9" fontId="4" fillId="3" borderId="21" xfId="0" applyNumberFormat="1" applyFont="1" applyFill="1" applyBorder="1" applyAlignment="1">
      <alignment horizontal="center" vertical="top" wrapText="1"/>
    </xf>
    <xf numFmtId="165" fontId="4" fillId="3" borderId="22" xfId="2" applyFont="1" applyFill="1" applyBorder="1" applyAlignment="1">
      <alignment horizontal="center" vertical="top" wrapText="1"/>
    </xf>
    <xf numFmtId="0" fontId="0" fillId="0" borderId="23" xfId="0" applyBorder="1"/>
    <xf numFmtId="0" fontId="0" fillId="0" borderId="22" xfId="0" applyBorder="1"/>
    <xf numFmtId="165" fontId="0" fillId="0" borderId="22" xfId="2" applyNumberFormat="1" applyFont="1" applyBorder="1"/>
    <xf numFmtId="0" fontId="0" fillId="0" borderId="2" xfId="0" applyBorder="1"/>
    <xf numFmtId="165" fontId="0" fillId="0" borderId="2" xfId="2" applyNumberFormat="1" applyFont="1" applyBorder="1"/>
    <xf numFmtId="167" fontId="22" fillId="9" borderId="24" xfId="2" applyNumberFormat="1" applyFont="1" applyFill="1" applyBorder="1" applyAlignment="1" applyProtection="1">
      <alignment horizontal="center"/>
    </xf>
    <xf numFmtId="167" fontId="22" fillId="9" borderId="3" xfId="2" applyNumberFormat="1" applyFont="1" applyFill="1" applyBorder="1" applyAlignment="1" applyProtection="1">
      <alignment horizontal="left" vertical="center"/>
      <protection locked="0"/>
    </xf>
    <xf numFmtId="0" fontId="51" fillId="9" borderId="2" xfId="0" applyFont="1" applyFill="1" applyBorder="1" applyAlignment="1">
      <alignment horizontal="center"/>
    </xf>
    <xf numFmtId="167" fontId="51" fillId="9" borderId="2" xfId="2" applyNumberFormat="1" applyFont="1" applyFill="1" applyBorder="1" applyAlignment="1">
      <alignment horizontal="center"/>
    </xf>
    <xf numFmtId="0" fontId="4" fillId="3" borderId="26" xfId="0" applyFont="1" applyFill="1" applyBorder="1" applyAlignment="1">
      <alignment horizontal="center" vertical="top" wrapText="1"/>
    </xf>
    <xf numFmtId="0" fontId="4" fillId="3" borderId="27" xfId="0" applyFont="1" applyFill="1" applyBorder="1" applyAlignment="1">
      <alignment horizontal="center" vertical="top" wrapText="1"/>
    </xf>
    <xf numFmtId="9" fontId="4" fillId="3" borderId="27" xfId="0" applyNumberFormat="1" applyFont="1" applyFill="1" applyBorder="1" applyAlignment="1">
      <alignment horizontal="center" vertical="top" wrapText="1"/>
    </xf>
    <xf numFmtId="165" fontId="10" fillId="3" borderId="28" xfId="2" applyFont="1" applyFill="1" applyBorder="1" applyAlignment="1">
      <alignment horizontal="center" vertical="top" wrapText="1"/>
    </xf>
    <xf numFmtId="0" fontId="4" fillId="3" borderId="29" xfId="0" applyFont="1" applyFill="1" applyBorder="1" applyAlignment="1">
      <alignment horizontal="center" vertical="top" wrapText="1"/>
    </xf>
    <xf numFmtId="0" fontId="56" fillId="10" borderId="46"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3" borderId="31" xfId="0" applyFont="1" applyFill="1" applyBorder="1" applyAlignment="1">
      <alignment horizontal="center" vertical="top" wrapText="1"/>
    </xf>
    <xf numFmtId="9" fontId="4" fillId="3" borderId="31" xfId="0" applyNumberFormat="1" applyFont="1" applyFill="1" applyBorder="1" applyAlignment="1">
      <alignment horizontal="center" vertical="top" wrapText="1"/>
    </xf>
    <xf numFmtId="0" fontId="0" fillId="0" borderId="32" xfId="0" applyBorder="1"/>
    <xf numFmtId="0" fontId="0" fillId="0" borderId="33" xfId="0" applyBorder="1"/>
    <xf numFmtId="0" fontId="57" fillId="0" borderId="0" xfId="0" applyFont="1"/>
    <xf numFmtId="0" fontId="57" fillId="7" borderId="0" xfId="0" applyFont="1" applyFill="1" applyProtection="1">
      <protection hidden="1"/>
    </xf>
    <xf numFmtId="14" fontId="57" fillId="7" borderId="0" xfId="0" applyNumberFormat="1" applyFont="1" applyFill="1" applyProtection="1">
      <protection hidden="1"/>
    </xf>
    <xf numFmtId="0" fontId="57" fillId="0" borderId="0" xfId="0" applyFont="1" applyProtection="1">
      <protection hidden="1"/>
    </xf>
    <xf numFmtId="14" fontId="57" fillId="0" borderId="0" xfId="0" applyNumberFormat="1" applyFont="1" applyProtection="1">
      <protection hidden="1"/>
    </xf>
    <xf numFmtId="0" fontId="5" fillId="11" borderId="0" xfId="0" applyFont="1" applyFill="1"/>
    <xf numFmtId="167" fontId="5" fillId="11" borderId="0" xfId="2" applyNumberFormat="1" applyFont="1" applyFill="1"/>
    <xf numFmtId="167" fontId="43" fillId="11" borderId="0" xfId="2" applyNumberFormat="1" applyFont="1" applyFill="1"/>
    <xf numFmtId="167" fontId="17" fillId="11" borderId="0" xfId="2" applyNumberFormat="1" applyFont="1" applyFill="1" applyAlignment="1">
      <alignment horizontal="left"/>
    </xf>
    <xf numFmtId="167" fontId="18" fillId="11" borderId="0" xfId="2" applyNumberFormat="1" applyFont="1" applyFill="1" applyAlignment="1">
      <alignment horizontal="right"/>
    </xf>
    <xf numFmtId="167" fontId="19" fillId="11" borderId="0" xfId="2" applyNumberFormat="1" applyFont="1" applyFill="1" applyAlignment="1">
      <alignment horizontal="left"/>
    </xf>
    <xf numFmtId="167" fontId="58" fillId="11" borderId="0" xfId="2" applyNumberFormat="1" applyFont="1" applyFill="1" applyAlignment="1">
      <alignment horizontal="left"/>
    </xf>
    <xf numFmtId="0" fontId="5" fillId="11" borderId="0" xfId="0" applyFont="1" applyFill="1" applyAlignment="1">
      <alignment horizontal="left"/>
    </xf>
    <xf numFmtId="0" fontId="43" fillId="11" borderId="0" xfId="0" applyFont="1" applyFill="1" applyAlignment="1">
      <alignment horizontal="left"/>
    </xf>
    <xf numFmtId="167" fontId="20" fillId="11" borderId="0" xfId="2" applyNumberFormat="1" applyFont="1" applyFill="1" applyAlignment="1">
      <alignment horizontal="right"/>
    </xf>
    <xf numFmtId="167" fontId="4" fillId="11" borderId="0" xfId="2" applyNumberFormat="1" applyFont="1" applyFill="1" applyAlignment="1">
      <alignment horizontal="center"/>
    </xf>
    <xf numFmtId="0" fontId="5" fillId="11" borderId="0" xfId="0" applyFont="1" applyFill="1" applyBorder="1"/>
    <xf numFmtId="0" fontId="44" fillId="0" borderId="0" xfId="0" applyFont="1" applyFill="1"/>
    <xf numFmtId="0" fontId="43" fillId="0" borderId="0" xfId="0" applyFont="1" applyFill="1"/>
    <xf numFmtId="0" fontId="44" fillId="7" borderId="18" xfId="0" applyFont="1" applyFill="1" applyBorder="1" applyAlignment="1" applyProtection="1">
      <alignment horizontal="center"/>
      <protection locked="0"/>
    </xf>
    <xf numFmtId="0" fontId="25" fillId="7" borderId="2" xfId="0" applyFont="1" applyFill="1" applyBorder="1" applyAlignment="1">
      <alignment horizontal="center"/>
    </xf>
    <xf numFmtId="167" fontId="61" fillId="0" borderId="0" xfId="2" applyNumberFormat="1" applyFont="1"/>
    <xf numFmtId="0" fontId="61" fillId="0" borderId="0" xfId="0" applyFont="1"/>
    <xf numFmtId="171" fontId="62" fillId="6" borderId="0" xfId="0" applyNumberFormat="1" applyFont="1" applyFill="1" applyBorder="1" applyAlignment="1" applyProtection="1">
      <protection locked="0"/>
    </xf>
    <xf numFmtId="0" fontId="4" fillId="0" borderId="25" xfId="0" applyFont="1" applyBorder="1" applyAlignment="1">
      <alignment horizontal="left" vertical="center" readingOrder="2"/>
    </xf>
    <xf numFmtId="0" fontId="34" fillId="0" borderId="25" xfId="0" applyFont="1" applyBorder="1" applyAlignment="1">
      <alignment horizontal="left" vertical="center" readingOrder="2"/>
    </xf>
    <xf numFmtId="0" fontId="5" fillId="8" borderId="5" xfId="0" applyFont="1" applyFill="1" applyBorder="1" applyAlignment="1">
      <alignment horizontal="left" wrapText="1"/>
    </xf>
    <xf numFmtId="0" fontId="5" fillId="8" borderId="7" xfId="0" applyFont="1" applyFill="1" applyBorder="1" applyAlignment="1">
      <alignment horizontal="left" wrapText="1"/>
    </xf>
    <xf numFmtId="167" fontId="2" fillId="0" borderId="5" xfId="2" applyNumberFormat="1" applyFont="1" applyBorder="1" applyAlignment="1">
      <alignment horizontal="center" vertical="center" wrapText="1"/>
    </xf>
    <xf numFmtId="167" fontId="2" fillId="0" borderId="7" xfId="2" applyNumberFormat="1" applyFont="1" applyBorder="1" applyAlignment="1">
      <alignment horizontal="center" vertical="center" wrapText="1"/>
    </xf>
    <xf numFmtId="167" fontId="5" fillId="0" borderId="5" xfId="2" applyNumberFormat="1" applyFont="1" applyFill="1" applyBorder="1" applyAlignment="1" applyProtection="1">
      <alignment horizontal="center"/>
      <protection locked="0"/>
    </xf>
    <xf numFmtId="167" fontId="5" fillId="0" borderId="7" xfId="2" applyNumberFormat="1" applyFont="1" applyFill="1" applyBorder="1" applyAlignment="1" applyProtection="1">
      <alignment horizontal="center"/>
      <protection locked="0"/>
    </xf>
    <xf numFmtId="167" fontId="5" fillId="8" borderId="5" xfId="2" applyNumberFormat="1" applyFont="1" applyFill="1" applyBorder="1" applyAlignment="1">
      <alignment horizontal="center"/>
    </xf>
    <xf numFmtId="167" fontId="5" fillId="8" borderId="7" xfId="2" applyNumberFormat="1" applyFont="1" applyFill="1" applyBorder="1" applyAlignment="1">
      <alignment horizontal="center"/>
    </xf>
    <xf numFmtId="167" fontId="21" fillId="0" borderId="0" xfId="2" applyNumberFormat="1" applyFont="1" applyAlignment="1" applyProtection="1">
      <alignment horizontal="center" vertical="center" wrapText="1"/>
      <protection hidden="1"/>
    </xf>
    <xf numFmtId="167" fontId="2" fillId="0" borderId="6" xfId="2" applyNumberFormat="1" applyFont="1" applyBorder="1" applyAlignment="1">
      <alignment horizontal="center" vertical="center" wrapText="1"/>
    </xf>
    <xf numFmtId="167" fontId="5" fillId="8" borderId="5" xfId="2" applyNumberFormat="1" applyFont="1" applyFill="1" applyBorder="1" applyAlignment="1" applyProtection="1">
      <alignment horizontal="center" vertical="center"/>
      <protection hidden="1"/>
    </xf>
    <xf numFmtId="167" fontId="5" fillId="8" borderId="6" xfId="2" applyNumberFormat="1" applyFont="1" applyFill="1" applyBorder="1" applyAlignment="1" applyProtection="1">
      <alignment horizontal="center" vertical="center"/>
      <protection hidden="1"/>
    </xf>
    <xf numFmtId="167" fontId="51" fillId="9" borderId="2" xfId="2" applyNumberFormat="1" applyFont="1" applyFill="1" applyBorder="1" applyAlignment="1">
      <alignment horizontal="center"/>
    </xf>
    <xf numFmtId="173" fontId="36" fillId="0" borderId="34" xfId="2" applyNumberFormat="1" applyFont="1" applyBorder="1" applyAlignment="1">
      <alignment horizontal="center" wrapText="1"/>
    </xf>
    <xf numFmtId="173" fontId="36" fillId="0" borderId="35" xfId="2" applyNumberFormat="1" applyFont="1" applyBorder="1" applyAlignment="1">
      <alignment horizontal="center" wrapText="1"/>
    </xf>
    <xf numFmtId="1" fontId="37" fillId="0" borderId="25" xfId="2" applyNumberFormat="1" applyFont="1" applyBorder="1" applyAlignment="1" applyProtection="1">
      <alignment horizontal="center" vertical="justify"/>
      <protection locked="0"/>
    </xf>
    <xf numFmtId="1" fontId="5" fillId="0" borderId="36" xfId="0" applyNumberFormat="1" applyFont="1" applyBorder="1"/>
    <xf numFmtId="167" fontId="5" fillId="0" borderId="5" xfId="2" applyNumberFormat="1" applyFont="1" applyFill="1" applyBorder="1" applyAlignment="1" applyProtection="1">
      <alignment horizontal="center" vertical="center"/>
    </xf>
    <xf numFmtId="167" fontId="5" fillId="0" borderId="6" xfId="2" applyNumberFormat="1" applyFont="1" applyFill="1" applyBorder="1" applyAlignment="1" applyProtection="1">
      <alignment horizontal="center" vertical="center"/>
    </xf>
    <xf numFmtId="0" fontId="59" fillId="11" borderId="0" xfId="0" applyFont="1" applyFill="1" applyBorder="1" applyAlignment="1">
      <alignment horizontal="center"/>
    </xf>
    <xf numFmtId="0" fontId="6" fillId="5" borderId="37"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0" fillId="12" borderId="13" xfId="0" applyFont="1" applyFill="1" applyBorder="1" applyAlignment="1">
      <alignment horizontal="center"/>
    </xf>
    <xf numFmtId="0" fontId="60" fillId="12" borderId="41" xfId="0" applyFont="1" applyFill="1" applyBorder="1" applyAlignment="1">
      <alignment horizontal="center"/>
    </xf>
    <xf numFmtId="0" fontId="60" fillId="12" borderId="24" xfId="0" applyFont="1" applyFill="1" applyBorder="1" applyAlignment="1">
      <alignment horizontal="center"/>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top" wrapText="1"/>
    </xf>
    <xf numFmtId="0" fontId="6" fillId="2" borderId="6" xfId="0" applyFont="1" applyFill="1" applyBorder="1" applyAlignment="1">
      <alignment horizontal="center" vertical="top" wrapText="1"/>
    </xf>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PRINT1!A1"/><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1!A7"/></Relationships>
</file>

<file path=xl/drawings/drawing1.xml><?xml version="1.0" encoding="utf-8"?>
<xdr:wsDr xmlns:xdr="http://schemas.openxmlformats.org/drawingml/2006/spreadsheetDrawing" xmlns:a="http://schemas.openxmlformats.org/drawingml/2006/main">
  <xdr:twoCellAnchor>
    <xdr:from>
      <xdr:col>3</xdr:col>
      <xdr:colOff>2028826</xdr:colOff>
      <xdr:row>2</xdr:row>
      <xdr:rowOff>95250</xdr:rowOff>
    </xdr:from>
    <xdr:to>
      <xdr:col>10</xdr:col>
      <xdr:colOff>447676</xdr:colOff>
      <xdr:row>6</xdr:row>
      <xdr:rowOff>104775</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505076" y="266700"/>
          <a:ext cx="52006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i="0" u="none" strike="noStrike">
              <a:solidFill>
                <a:schemeClr val="dk1"/>
              </a:solidFill>
              <a:effectLst/>
              <a:latin typeface="Arial" panose="020B0604020202020204" pitchFamily="34" charset="0"/>
              <a:ea typeface="+mn-ea"/>
              <a:cs typeface="Arial" panose="020B0604020202020204" pitchFamily="34" charset="0"/>
            </a:rPr>
            <a:t>RETE INDEPENDIENTES</a:t>
          </a:r>
        </a:p>
        <a:p>
          <a:r>
            <a:rPr lang="es-MX" sz="1100" b="0" i="0" u="none" strike="noStrike">
              <a:solidFill>
                <a:schemeClr val="dk1"/>
              </a:solidFill>
              <a:effectLst/>
              <a:latin typeface="Arial" panose="020B0604020202020204" pitchFamily="34" charset="0"/>
              <a:ea typeface="+mn-ea"/>
              <a:cs typeface="Arial" panose="020B0604020202020204" pitchFamily="34" charset="0"/>
            </a:rPr>
            <a:t>Honorarios y compensación de servicios personales</a:t>
          </a:r>
          <a:r>
            <a:rPr lang="es-MX" sz="1100" b="0" i="0" u="none" strike="noStrike" baseline="0">
              <a:solidFill>
                <a:schemeClr val="dk1"/>
              </a:solidFill>
              <a:effectLst/>
              <a:latin typeface="Arial" panose="020B0604020202020204" pitchFamily="34" charset="0"/>
              <a:ea typeface="+mn-ea"/>
              <a:cs typeface="Arial" panose="020B0604020202020204" pitchFamily="34" charset="0"/>
            </a:rPr>
            <a:t> (Parágrafo 2 Art. 383 ET)</a:t>
          </a:r>
          <a:endParaRPr lang="es-MX"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10</xdr:col>
      <xdr:colOff>514350</xdr:colOff>
      <xdr:row>2</xdr:row>
      <xdr:rowOff>95250</xdr:rowOff>
    </xdr:from>
    <xdr:to>
      <xdr:col>12</xdr:col>
      <xdr:colOff>695325</xdr:colOff>
      <xdr:row>6</xdr:row>
      <xdr:rowOff>104775</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7772400" y="266700"/>
          <a:ext cx="17621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latin typeface="Arial" panose="020B0604020202020204" pitchFamily="34" charset="0"/>
              <a:cs typeface="Arial" panose="020B0604020202020204" pitchFamily="34" charset="0"/>
            </a:rPr>
            <a:t>Nota: Retención aplicable únicamente por el periodo gravable  2021</a:t>
          </a:r>
        </a:p>
      </xdr:txBody>
    </xdr:sp>
    <xdr:clientData/>
  </xdr:twoCellAnchor>
  <xdr:twoCellAnchor>
    <xdr:from>
      <xdr:col>13</xdr:col>
      <xdr:colOff>28575</xdr:colOff>
      <xdr:row>3</xdr:row>
      <xdr:rowOff>104775</xdr:rowOff>
    </xdr:from>
    <xdr:to>
      <xdr:col>13</xdr:col>
      <xdr:colOff>723899</xdr:colOff>
      <xdr:row>6</xdr:row>
      <xdr:rowOff>105007</xdr:rowOff>
    </xdr:to>
    <xdr:grpSp>
      <xdr:nvGrpSpPr>
        <xdr:cNvPr id="5" name="Grupo 4">
          <a:hlinkClick xmlns:r="http://schemas.openxmlformats.org/officeDocument/2006/relationships" r:id="rId1" tooltip="Ir a vista prar impresión"/>
          <a:extLst>
            <a:ext uri="{FF2B5EF4-FFF2-40B4-BE49-F238E27FC236}">
              <a16:creationId xmlns:a16="http://schemas.microsoft.com/office/drawing/2014/main" id="{00000000-0008-0000-0000-000005000000}"/>
            </a:ext>
          </a:extLst>
        </xdr:cNvPr>
        <xdr:cNvGrpSpPr/>
      </xdr:nvGrpSpPr>
      <xdr:grpSpPr>
        <a:xfrm>
          <a:off x="10086975" y="403225"/>
          <a:ext cx="695324" cy="590782"/>
          <a:chOff x="1009650" y="114068"/>
          <a:chExt cx="695324" cy="590782"/>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xdr:from>
      <xdr:col>11</xdr:col>
      <xdr:colOff>133350</xdr:colOff>
      <xdr:row>8</xdr:row>
      <xdr:rowOff>47625</xdr:rowOff>
    </xdr:from>
    <xdr:to>
      <xdr:col>14</xdr:col>
      <xdr:colOff>0</xdr:colOff>
      <xdr:row>21</xdr:row>
      <xdr:rowOff>133351</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8210550" y="1152525"/>
          <a:ext cx="2152650" cy="220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0" i="0">
              <a:solidFill>
                <a:schemeClr val="dk1"/>
              </a:solidFill>
              <a:effectLst/>
              <a:latin typeface="Arial" panose="020B0604020202020204" pitchFamily="34" charset="0"/>
              <a:ea typeface="+mn-ea"/>
              <a:cs typeface="Arial" panose="020B0604020202020204" pitchFamily="34" charset="0"/>
            </a:rPr>
            <a:t>La retención en la fuente establecida en esta herramienta</a:t>
          </a:r>
          <a:r>
            <a:rPr lang="es-MX" sz="1100" b="0" i="0" baseline="0">
              <a:solidFill>
                <a:schemeClr val="dk1"/>
              </a:solidFill>
              <a:effectLst/>
              <a:latin typeface="Arial" panose="020B0604020202020204" pitchFamily="34" charset="0"/>
              <a:ea typeface="+mn-ea"/>
              <a:cs typeface="Arial" panose="020B0604020202020204" pitchFamily="34" charset="0"/>
            </a:rPr>
            <a:t> únicamente</a:t>
          </a:r>
          <a:r>
            <a:rPr lang="es-MX" sz="1100" b="0" i="0">
              <a:solidFill>
                <a:schemeClr val="dk1"/>
              </a:solidFill>
              <a:effectLst/>
              <a:latin typeface="Arial" panose="020B0604020202020204" pitchFamily="34" charset="0"/>
              <a:ea typeface="+mn-ea"/>
              <a:cs typeface="Arial" panose="020B0604020202020204" pitchFamily="34" charset="0"/>
            </a:rPr>
            <a:t> será aplicable a los pagos o abonos en cuenta por concepto de ingresos por honorarios y por compensación por servicios personales obtenidos por las personas que informen que no han contratado o vinculado dos (2) o más trabajadores asociados a la actividad. </a:t>
          </a:r>
          <a:r>
            <a:rPr lang="es-MX" sz="1100" b="0" i="0">
              <a:solidFill>
                <a:srgbClr val="FF0000"/>
              </a:solidFill>
              <a:effectLst/>
              <a:latin typeface="Arial" panose="020B0604020202020204" pitchFamily="34" charset="0"/>
              <a:ea typeface="+mn-ea"/>
              <a:cs typeface="Arial" panose="020B0604020202020204" pitchFamily="34" charset="0"/>
            </a:rPr>
            <a:t>Parágrafo 2 Art.</a:t>
          </a:r>
          <a:r>
            <a:rPr lang="es-MX" sz="1100" b="0" i="0" baseline="0">
              <a:solidFill>
                <a:srgbClr val="FF0000"/>
              </a:solidFill>
              <a:effectLst/>
              <a:latin typeface="Arial" panose="020B0604020202020204" pitchFamily="34" charset="0"/>
              <a:ea typeface="+mn-ea"/>
              <a:cs typeface="Arial" panose="020B0604020202020204" pitchFamily="34" charset="0"/>
            </a:rPr>
            <a:t> 383 ET</a:t>
          </a:r>
          <a:endParaRPr lang="es-MX" sz="1100">
            <a:solidFill>
              <a:srgbClr val="FF0000"/>
            </a:solidFill>
            <a:latin typeface="Arial" panose="020B0604020202020204" pitchFamily="34" charset="0"/>
            <a:cs typeface="Arial" panose="020B0604020202020204" pitchFamily="34" charset="0"/>
          </a:endParaRPr>
        </a:p>
      </xdr:txBody>
    </xdr:sp>
    <xdr:clientData/>
  </xdr:twoCellAnchor>
  <xdr:twoCellAnchor editAs="oneCell">
    <xdr:from>
      <xdr:col>1</xdr:col>
      <xdr:colOff>114300</xdr:colOff>
      <xdr:row>2</xdr:row>
      <xdr:rowOff>95250</xdr:rowOff>
    </xdr:from>
    <xdr:to>
      <xdr:col>3</xdr:col>
      <xdr:colOff>1959099</xdr:colOff>
      <xdr:row>6</xdr:row>
      <xdr:rowOff>95249</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190500"/>
          <a:ext cx="2216274" cy="800099"/>
        </a:xfrm>
        <a:prstGeom prst="rect">
          <a:avLst/>
        </a:prstGeom>
      </xdr:spPr>
    </xdr:pic>
    <xdr:clientData/>
  </xdr:twoCellAnchor>
  <xdr:twoCellAnchor editAs="absolute">
    <xdr:from>
      <xdr:col>14</xdr:col>
      <xdr:colOff>85725</xdr:colOff>
      <xdr:row>1</xdr:row>
      <xdr:rowOff>19050</xdr:rowOff>
    </xdr:from>
    <xdr:to>
      <xdr:col>16</xdr:col>
      <xdr:colOff>457201</xdr:colOff>
      <xdr:row>4</xdr:row>
      <xdr:rowOff>104775</xdr:rowOff>
    </xdr:to>
    <xdr:sp macro="" textlink="">
      <xdr:nvSpPr>
        <xdr:cNvPr id="10" name="CuadroTexto 9">
          <a:hlinkClick xmlns:r="http://schemas.openxmlformats.org/officeDocument/2006/relationships" r:id="rId4"/>
          <a:extLst>
            <a:ext uri="{FF2B5EF4-FFF2-40B4-BE49-F238E27FC236}">
              <a16:creationId xmlns:a16="http://schemas.microsoft.com/office/drawing/2014/main" id="{00000000-0008-0000-0000-00000A000000}"/>
            </a:ext>
          </a:extLst>
        </xdr:cNvPr>
        <xdr:cNvSpPr txBox="1"/>
      </xdr:nvSpPr>
      <xdr:spPr>
        <a:xfrm>
          <a:off x="10448925" y="85725"/>
          <a:ext cx="1914526" cy="533400"/>
        </a:xfrm>
        <a:prstGeom prst="rect">
          <a:avLst/>
        </a:prstGeom>
        <a:solidFill>
          <a:srgbClr val="FFC000"/>
        </a:solidFill>
        <a:ln w="9525" cmpd="sng">
          <a:solidFill>
            <a:schemeClr val="lt1">
              <a:shade val="50000"/>
            </a:schemeClr>
          </a:solidFill>
        </a:ln>
        <a:effectLst>
          <a:softEdge rad="12700"/>
        </a:effectLst>
        <a:scene3d>
          <a:camera prst="orthographicFront"/>
          <a:lightRig rig="threePt" dir="t"/>
        </a:scene3d>
        <a:sp3d extrusionH="76200" contourW="12700">
          <a:bevelT/>
          <a:bevelB w="139700" prst="cross"/>
          <a:extrusionClr>
            <a:srgbClr val="FF0000"/>
          </a:extrusionClr>
          <a:contourClr>
            <a:schemeClr val="bg1">
              <a:lumMod val="65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tx1"/>
              </a:solidFill>
              <a:latin typeface="Aril"/>
            </a:rPr>
            <a:t>Más Herramientas contables y tributarias aquí</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66675</xdr:colOff>
      <xdr:row>2</xdr:row>
      <xdr:rowOff>38100</xdr:rowOff>
    </xdr:from>
    <xdr:to>
      <xdr:col>3</xdr:col>
      <xdr:colOff>107752</xdr:colOff>
      <xdr:row>4</xdr:row>
      <xdr:rowOff>48986</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71450" y="20955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66261</xdr:colOff>
      <xdr:row>1</xdr:row>
      <xdr:rowOff>107674</xdr:rowOff>
    </xdr:from>
    <xdr:to>
      <xdr:col>1</xdr:col>
      <xdr:colOff>478813</xdr:colOff>
      <xdr:row>3</xdr:row>
      <xdr:rowOff>65966</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24239" y="173935"/>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nsultorcontable.com/retefuente-t-independiente/" TargetMode="External"/><Relationship Id="rId1" Type="http://schemas.openxmlformats.org/officeDocument/2006/relationships/hyperlink" Target="http://www.consultorcontable.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281"/>
  <sheetViews>
    <sheetView showGridLines="0" tabSelected="1" defaultGridColor="0" colorId="23" workbookViewId="0">
      <pane ySplit="8" topLeftCell="A9" activePane="bottomLeft" state="frozen"/>
      <selection pane="bottomLeft" activeCell="A91" sqref="A91:XFD95"/>
    </sheetView>
  </sheetViews>
  <sheetFormatPr baseColWidth="10" defaultColWidth="0" defaultRowHeight="12.5" zeroHeight="1" outlineLevelCol="1" x14ac:dyDescent="0.25"/>
  <cols>
    <col min="1" max="1" width="1.54296875" style="15" customWidth="1"/>
    <col min="2" max="2" width="4" style="15" customWidth="1"/>
    <col min="3" max="3" width="1.54296875" style="15" customWidth="1"/>
    <col min="4" max="4" width="49.81640625" style="15" customWidth="1"/>
    <col min="5" max="5" width="18.1796875" style="19" customWidth="1"/>
    <col min="6" max="6" width="25.81640625" style="19" hidden="1" customWidth="1" outlineLevel="1"/>
    <col min="7" max="7" width="13.1796875" style="20" hidden="1" customWidth="1" outlineLevel="1"/>
    <col min="8" max="8" width="15.26953125" style="20" hidden="1" customWidth="1" outlineLevel="1"/>
    <col min="9" max="9" width="21.453125" style="19" customWidth="1" collapsed="1"/>
    <col min="10" max="11" width="12.26953125" style="19" customWidth="1"/>
    <col min="12" max="13" width="11.453125" style="19" customWidth="1"/>
    <col min="14" max="14" width="11.453125" style="15" customWidth="1"/>
    <col min="15" max="26" width="11.54296875" style="15" customWidth="1"/>
    <col min="27" max="16384" width="11.54296875" style="15" hidden="1"/>
  </cols>
  <sheetData>
    <row r="1" spans="1:14" ht="5.25" customHeight="1" x14ac:dyDescent="0.25"/>
    <row r="2" spans="1:14" ht="2.25" customHeight="1" x14ac:dyDescent="0.4">
      <c r="B2" s="236"/>
      <c r="C2" s="236"/>
      <c r="D2" s="236"/>
      <c r="E2" s="237"/>
      <c r="F2" s="237"/>
      <c r="G2" s="238"/>
      <c r="H2" s="238"/>
      <c r="I2" s="237"/>
      <c r="J2" s="239"/>
      <c r="K2" s="239"/>
      <c r="L2" s="239"/>
      <c r="M2" s="239"/>
      <c r="N2" s="239"/>
    </row>
    <row r="3" spans="1:14" ht="16.5" customHeight="1" x14ac:dyDescent="0.4">
      <c r="B3" s="236"/>
      <c r="C3" s="236"/>
      <c r="D3" s="240"/>
      <c r="E3" s="241"/>
      <c r="F3" s="239"/>
      <c r="G3" s="242"/>
      <c r="H3" s="242"/>
      <c r="I3" s="239"/>
      <c r="J3" s="239"/>
      <c r="K3" s="239"/>
      <c r="L3" s="239"/>
      <c r="M3" s="239"/>
      <c r="N3" s="239"/>
    </row>
    <row r="4" spans="1:14" ht="16.5" customHeight="1" x14ac:dyDescent="0.4">
      <c r="B4" s="236"/>
      <c r="C4" s="236"/>
      <c r="D4" s="240"/>
      <c r="E4" s="241"/>
      <c r="F4" s="239"/>
      <c r="G4" s="242"/>
      <c r="H4" s="242"/>
      <c r="I4" s="239"/>
      <c r="J4" s="239"/>
      <c r="K4" s="239"/>
      <c r="L4" s="239"/>
      <c r="M4" s="239"/>
      <c r="N4" s="239"/>
    </row>
    <row r="5" spans="1:14" ht="16.5" customHeight="1" x14ac:dyDescent="0.4">
      <c r="B5" s="236"/>
      <c r="C5" s="236"/>
      <c r="D5" s="240"/>
      <c r="E5" s="241"/>
      <c r="F5" s="239"/>
      <c r="G5" s="242"/>
      <c r="H5" s="242"/>
      <c r="I5" s="239"/>
      <c r="J5" s="239"/>
      <c r="K5" s="239"/>
      <c r="L5" s="239"/>
      <c r="M5" s="239"/>
      <c r="N5" s="239"/>
    </row>
    <row r="6" spans="1:14" ht="13.5" customHeight="1" x14ac:dyDescent="0.4">
      <c r="B6" s="236"/>
      <c r="C6" s="236"/>
      <c r="D6" s="240"/>
      <c r="E6" s="241"/>
      <c r="F6" s="243"/>
      <c r="G6" s="244"/>
      <c r="H6" s="244"/>
      <c r="I6" s="243"/>
      <c r="J6" s="239"/>
      <c r="K6" s="239"/>
      <c r="L6" s="239"/>
      <c r="M6" s="239"/>
      <c r="N6" s="239"/>
    </row>
    <row r="7" spans="1:14" ht="12.75" customHeight="1" x14ac:dyDescent="0.4">
      <c r="B7" s="236"/>
      <c r="C7" s="236"/>
      <c r="D7" s="245"/>
      <c r="E7" s="239"/>
      <c r="F7" s="239"/>
      <c r="G7" s="242"/>
      <c r="H7" s="242"/>
      <c r="I7" s="239"/>
      <c r="J7" s="239"/>
      <c r="K7" s="239"/>
      <c r="L7" s="239"/>
      <c r="M7" s="239"/>
      <c r="N7" s="239"/>
    </row>
    <row r="8" spans="1:14" ht="3.75" customHeight="1" x14ac:dyDescent="0.4">
      <c r="B8" s="236"/>
      <c r="C8" s="236"/>
      <c r="D8" s="236"/>
      <c r="E8" s="246"/>
      <c r="F8" s="237"/>
      <c r="G8" s="238"/>
      <c r="H8" s="238"/>
      <c r="I8" s="237"/>
      <c r="J8" s="239"/>
      <c r="K8" s="239"/>
      <c r="L8" s="239"/>
      <c r="M8" s="239"/>
      <c r="N8" s="239"/>
    </row>
    <row r="9" spans="1:14" ht="8.25" customHeight="1" x14ac:dyDescent="0.25"/>
    <row r="10" spans="1:14" ht="15" hidden="1" customHeight="1" x14ac:dyDescent="0.3">
      <c r="D10" s="148"/>
      <c r="E10" s="15"/>
      <c r="F10" s="130" t="s">
        <v>24</v>
      </c>
      <c r="I10" s="21"/>
      <c r="K10" s="265"/>
      <c r="L10" s="265"/>
      <c r="M10" s="265"/>
      <c r="N10" s="265"/>
    </row>
    <row r="11" spans="1:14" ht="13" thickBot="1" x14ac:dyDescent="0.3">
      <c r="F11" s="130" t="s">
        <v>25</v>
      </c>
      <c r="K11" s="265"/>
      <c r="L11" s="265"/>
      <c r="M11" s="265"/>
      <c r="N11" s="265"/>
    </row>
    <row r="12" spans="1:14" ht="13.5" thickBot="1" x14ac:dyDescent="0.35">
      <c r="D12" s="163" t="s">
        <v>31</v>
      </c>
      <c r="E12" s="216" t="s">
        <v>10</v>
      </c>
      <c r="I12" s="22" t="s">
        <v>92</v>
      </c>
      <c r="K12" s="265"/>
      <c r="L12" s="265"/>
      <c r="M12" s="265"/>
      <c r="N12" s="265"/>
    </row>
    <row r="13" spans="1:14" ht="14" x14ac:dyDescent="0.3">
      <c r="D13" s="164" t="s">
        <v>32</v>
      </c>
      <c r="K13" s="265"/>
      <c r="L13" s="265"/>
      <c r="M13" s="265"/>
      <c r="N13" s="265"/>
    </row>
    <row r="14" spans="1:14" ht="14" x14ac:dyDescent="0.3">
      <c r="D14" s="165" t="s">
        <v>60</v>
      </c>
      <c r="E14" s="23" t="s">
        <v>3</v>
      </c>
      <c r="F14" s="24"/>
      <c r="G14" s="25"/>
      <c r="H14" s="25"/>
      <c r="I14" s="26" t="s">
        <v>11</v>
      </c>
      <c r="K14" s="265"/>
      <c r="L14" s="265"/>
      <c r="M14" s="265"/>
      <c r="N14" s="265"/>
    </row>
    <row r="15" spans="1:14" ht="13.5" thickBot="1" x14ac:dyDescent="0.3">
      <c r="A15" s="27"/>
      <c r="D15" s="250"/>
      <c r="E15" s="217" t="s">
        <v>104</v>
      </c>
      <c r="I15" s="151">
        <v>36308</v>
      </c>
    </row>
    <row r="16" spans="1:14" ht="13" x14ac:dyDescent="0.25">
      <c r="E16" s="217" t="s">
        <v>84</v>
      </c>
      <c r="I16" s="151">
        <v>35607</v>
      </c>
    </row>
    <row r="17" spans="2:13" ht="14.5" thickBot="1" x14ac:dyDescent="0.35">
      <c r="D17" s="166" t="str">
        <f>IF(D84=1,"Aplicativo vencido, visite www.consultorcontable.com y descargue la versión actualizada","")</f>
        <v/>
      </c>
      <c r="E17" s="42"/>
      <c r="F17" s="42"/>
      <c r="G17" s="42"/>
      <c r="H17" s="42"/>
      <c r="I17" s="42"/>
      <c r="J17" s="269" t="s">
        <v>33</v>
      </c>
      <c r="K17" s="269"/>
    </row>
    <row r="18" spans="2:13" ht="14.5" thickBot="1" x14ac:dyDescent="0.35">
      <c r="B18" s="28"/>
      <c r="C18" s="251"/>
      <c r="D18" s="218" t="s">
        <v>12</v>
      </c>
      <c r="E18" s="219" t="s">
        <v>7</v>
      </c>
      <c r="F18" s="219" t="s">
        <v>8</v>
      </c>
      <c r="G18" s="269" t="s">
        <v>27</v>
      </c>
      <c r="H18" s="269"/>
      <c r="I18" s="219" t="s">
        <v>9</v>
      </c>
      <c r="J18" s="219" t="s">
        <v>17</v>
      </c>
      <c r="K18" s="219" t="s">
        <v>18</v>
      </c>
    </row>
    <row r="19" spans="2:13" s="34" customFormat="1" ht="14.5" thickBot="1" x14ac:dyDescent="0.35">
      <c r="B19" s="29"/>
      <c r="C19" s="30"/>
      <c r="D19" s="30"/>
      <c r="E19" s="31"/>
      <c r="F19" s="31"/>
      <c r="G19" s="32"/>
      <c r="H19" s="32"/>
      <c r="I19" s="31"/>
      <c r="J19" s="31"/>
      <c r="K19" s="31"/>
      <c r="L19" s="33"/>
      <c r="M19" s="33"/>
    </row>
    <row r="20" spans="2:13" s="34" customFormat="1" ht="16" thickBot="1" x14ac:dyDescent="0.4">
      <c r="B20" s="35">
        <v>1</v>
      </c>
      <c r="C20" s="36"/>
      <c r="D20" s="155" t="s">
        <v>47</v>
      </c>
      <c r="E20" s="19"/>
      <c r="F20" s="19"/>
      <c r="G20" s="20"/>
      <c r="H20" s="20"/>
      <c r="I20" s="19"/>
      <c r="J20" s="37" t="s">
        <v>43</v>
      </c>
      <c r="K20" s="37" t="s">
        <v>43</v>
      </c>
      <c r="L20" s="19"/>
      <c r="M20" s="33"/>
    </row>
    <row r="21" spans="2:13" s="34" customFormat="1" x14ac:dyDescent="0.25">
      <c r="B21" s="15"/>
      <c r="C21" s="15"/>
      <c r="D21" s="192" t="s">
        <v>34</v>
      </c>
      <c r="E21" s="193"/>
      <c r="F21" s="194"/>
      <c r="G21" s="195"/>
      <c r="H21" s="195"/>
      <c r="I21" s="196">
        <f>+E21</f>
        <v>0</v>
      </c>
      <c r="J21" s="191">
        <v>44197</v>
      </c>
      <c r="K21" s="41">
        <v>44561</v>
      </c>
      <c r="L21" s="42">
        <f>+ROUND((((K21-J21)+1)/30),0)</f>
        <v>12</v>
      </c>
      <c r="M21" s="33"/>
    </row>
    <row r="22" spans="2:13" s="34" customFormat="1" ht="14" x14ac:dyDescent="0.3">
      <c r="B22" s="29"/>
      <c r="C22" s="30"/>
      <c r="D22" s="192" t="s">
        <v>40</v>
      </c>
      <c r="E22" s="197"/>
      <c r="F22" s="198"/>
      <c r="G22" s="199"/>
      <c r="H22" s="199"/>
      <c r="I22" s="200"/>
      <c r="J22" s="31"/>
      <c r="K22" s="31"/>
      <c r="L22" s="33"/>
      <c r="M22" s="33"/>
    </row>
    <row r="23" spans="2:13" s="34" customFormat="1" ht="14" hidden="1" x14ac:dyDescent="0.3">
      <c r="B23" s="29"/>
      <c r="C23" s="30"/>
      <c r="D23" s="192" t="s">
        <v>35</v>
      </c>
      <c r="E23" s="201">
        <v>3000000</v>
      </c>
      <c r="F23" s="198"/>
      <c r="G23" s="199"/>
      <c r="H23" s="199"/>
      <c r="I23" s="196">
        <f>+IF((L21&gt;1),(I21/L21),(I21))</f>
        <v>0</v>
      </c>
      <c r="J23" s="31"/>
      <c r="K23" s="31"/>
      <c r="L23" s="33"/>
      <c r="M23" s="33"/>
    </row>
    <row r="24" spans="2:13" ht="13.5" thickBot="1" x14ac:dyDescent="0.35">
      <c r="D24" s="1"/>
      <c r="E24" s="43"/>
      <c r="F24" s="43"/>
      <c r="G24" s="44"/>
      <c r="H24" s="44"/>
      <c r="I24" s="43"/>
    </row>
    <row r="25" spans="2:13" ht="29.5" customHeight="1" thickBot="1" x14ac:dyDescent="0.4">
      <c r="B25" s="35">
        <v>2</v>
      </c>
      <c r="C25" s="36"/>
      <c r="D25" s="155" t="s">
        <v>37</v>
      </c>
      <c r="E25" s="176" t="s">
        <v>61</v>
      </c>
      <c r="J25" s="270" t="s">
        <v>49</v>
      </c>
      <c r="K25" s="271"/>
    </row>
    <row r="26" spans="2:13" ht="27.65" customHeight="1" x14ac:dyDescent="0.25">
      <c r="D26" s="169" t="s">
        <v>67</v>
      </c>
      <c r="E26" s="38"/>
      <c r="F26" s="39"/>
      <c r="G26" s="40"/>
      <c r="H26" s="40"/>
      <c r="I26" s="174">
        <f>+IF((J26&gt;1),(E26/J26),(E26))</f>
        <v>0</v>
      </c>
      <c r="J26" s="272">
        <v>1</v>
      </c>
      <c r="K26" s="273"/>
    </row>
    <row r="27" spans="2:13" ht="12.75" customHeight="1" x14ac:dyDescent="0.3">
      <c r="B27" s="45"/>
      <c r="D27" s="170" t="s">
        <v>13</v>
      </c>
      <c r="E27" s="46">
        <f>SUM(E26:E26)</f>
        <v>0</v>
      </c>
      <c r="F27" s="47"/>
      <c r="G27" s="48"/>
      <c r="H27" s="48"/>
      <c r="I27" s="175">
        <f>SUM(I26:I26)</f>
        <v>0</v>
      </c>
      <c r="J27" s="138"/>
      <c r="K27" s="139"/>
    </row>
    <row r="28" spans="2:13" x14ac:dyDescent="0.25">
      <c r="B28" s="45"/>
      <c r="F28" s="49"/>
      <c r="G28" s="50"/>
      <c r="H28" s="50"/>
      <c r="I28" s="19" t="s">
        <v>23</v>
      </c>
    </row>
    <row r="29" spans="2:13" ht="14" x14ac:dyDescent="0.3">
      <c r="B29" s="45"/>
      <c r="D29" s="155" t="s">
        <v>64</v>
      </c>
      <c r="F29" s="49"/>
      <c r="G29" s="50"/>
      <c r="H29" s="50"/>
      <c r="J29" s="129">
        <f>+IFERROR(G30/E30,0)</f>
        <v>0</v>
      </c>
    </row>
    <row r="30" spans="2:13" x14ac:dyDescent="0.25">
      <c r="B30" s="45"/>
      <c r="D30" s="168" t="s">
        <v>65</v>
      </c>
      <c r="E30" s="38">
        <v>0</v>
      </c>
      <c r="F30" s="63" t="s">
        <v>39</v>
      </c>
      <c r="G30" s="52">
        <f>+I27*0.4*16%</f>
        <v>0</v>
      </c>
      <c r="H30" s="52"/>
      <c r="I30" s="172">
        <f>+IF(((I27*0.4*16%)&gt;E30),E30,((I27*0.4*16%)))</f>
        <v>0</v>
      </c>
      <c r="J30" s="19" t="str">
        <f>+IF((I30)&lt;(I26*40%*16%),"revisar descuento","ok")</f>
        <v>ok</v>
      </c>
    </row>
    <row r="31" spans="2:13" x14ac:dyDescent="0.25">
      <c r="B31" s="45"/>
      <c r="D31" s="168" t="s">
        <v>41</v>
      </c>
      <c r="E31" s="38">
        <v>0</v>
      </c>
      <c r="F31" s="63" t="s">
        <v>39</v>
      </c>
      <c r="G31" s="64"/>
      <c r="H31" s="64">
        <f>+E31</f>
        <v>0</v>
      </c>
      <c r="I31" s="172">
        <f>+H31*L31</f>
        <v>0</v>
      </c>
      <c r="J31" s="19" t="str">
        <f>+IF((I31)&lt;(I26*40%*2%),"revisar descuento","ok")</f>
        <v>ok</v>
      </c>
      <c r="L31" s="129">
        <f>+IF((J29&lt;100%),(J29),100%)</f>
        <v>0</v>
      </c>
    </row>
    <row r="32" spans="2:13" ht="20" x14ac:dyDescent="0.25">
      <c r="B32" s="45"/>
      <c r="D32" s="204" t="s">
        <v>76</v>
      </c>
      <c r="E32" s="38"/>
      <c r="F32" s="63" t="s">
        <v>77</v>
      </c>
      <c r="G32" s="64">
        <f>+I27*25%</f>
        <v>0</v>
      </c>
      <c r="H32" s="64">
        <f>2500*I15</f>
        <v>90770000</v>
      </c>
      <c r="I32" s="172">
        <f>IF(E32&lt;J32,E32,J32)</f>
        <v>0</v>
      </c>
      <c r="J32" s="42">
        <f>MIN(G32,H32)</f>
        <v>0</v>
      </c>
      <c r="L32" s="129"/>
    </row>
    <row r="33" spans="2:10" x14ac:dyDescent="0.25">
      <c r="B33" s="45"/>
      <c r="D33" s="169" t="s">
        <v>74</v>
      </c>
      <c r="E33" s="38"/>
      <c r="F33" s="63" t="s">
        <v>39</v>
      </c>
      <c r="G33" s="64">
        <f>+I27*0.4*12.5%</f>
        <v>0</v>
      </c>
      <c r="H33" s="64">
        <f>+E33</f>
        <v>0</v>
      </c>
      <c r="I33" s="172">
        <f>+IF((G33&gt;E33),(E33),G33)</f>
        <v>0</v>
      </c>
      <c r="J33" s="19" t="str">
        <f>+IF((I33)&lt;(I26*0.4*12.5%),"revisar descuento","ok")</f>
        <v>ok</v>
      </c>
    </row>
    <row r="34" spans="2:10" x14ac:dyDescent="0.25">
      <c r="B34" s="45"/>
      <c r="D34" s="169" t="s">
        <v>83</v>
      </c>
      <c r="E34" s="38"/>
      <c r="F34" s="63"/>
      <c r="G34" s="64"/>
      <c r="H34" s="64"/>
      <c r="I34" s="172">
        <f>+E34</f>
        <v>0</v>
      </c>
    </row>
    <row r="35" spans="2:10" ht="13" x14ac:dyDescent="0.3">
      <c r="B35" s="45"/>
      <c r="D35" s="171" t="s">
        <v>66</v>
      </c>
      <c r="E35" s="46">
        <f>SUM(E30:E34)</f>
        <v>0</v>
      </c>
      <c r="F35" s="46">
        <f>SUM(F30:F34)</f>
        <v>0</v>
      </c>
      <c r="G35" s="46">
        <f>SUM(G30:G34)</f>
        <v>0</v>
      </c>
      <c r="H35" s="46">
        <f>SUM(H30:H34)</f>
        <v>90770000</v>
      </c>
      <c r="I35" s="46">
        <f>SUM(I30:I34)</f>
        <v>0</v>
      </c>
    </row>
    <row r="36" spans="2:10" x14ac:dyDescent="0.25">
      <c r="B36" s="45"/>
      <c r="F36" s="49"/>
      <c r="G36" s="50"/>
      <c r="H36" s="50"/>
    </row>
    <row r="37" spans="2:10" ht="13" x14ac:dyDescent="0.3">
      <c r="B37" s="45"/>
      <c r="D37" s="57" t="s">
        <v>68</v>
      </c>
      <c r="F37" s="49"/>
      <c r="G37" s="50"/>
      <c r="H37" s="50"/>
      <c r="I37" s="61">
        <f>+I27-I35</f>
        <v>0</v>
      </c>
    </row>
    <row r="38" spans="2:10" ht="2.25" customHeight="1" x14ac:dyDescent="0.25">
      <c r="B38" s="45"/>
      <c r="F38" s="49"/>
      <c r="G38" s="50"/>
      <c r="H38" s="50"/>
    </row>
    <row r="39" spans="2:10" ht="13" thickBot="1" x14ac:dyDescent="0.3">
      <c r="B39" s="45"/>
      <c r="F39" s="49"/>
      <c r="G39" s="50"/>
      <c r="H39" s="50"/>
    </row>
    <row r="40" spans="2:10" ht="14.25" customHeight="1" thickBot="1" x14ac:dyDescent="0.35">
      <c r="B40" s="35">
        <v>3</v>
      </c>
      <c r="D40" s="156" t="s">
        <v>44</v>
      </c>
      <c r="J40" s="128" t="s">
        <v>23</v>
      </c>
    </row>
    <row r="41" spans="2:10" ht="28.15" customHeight="1" x14ac:dyDescent="0.25">
      <c r="B41" s="51"/>
      <c r="D41" s="169" t="s">
        <v>62</v>
      </c>
      <c r="E41" s="38">
        <v>0</v>
      </c>
      <c r="F41" s="259" t="s">
        <v>26</v>
      </c>
      <c r="G41" s="52"/>
      <c r="H41" s="185">
        <f>(3800)/12*I15</f>
        <v>11497533.333333334</v>
      </c>
      <c r="I41" s="267">
        <f>IF(H41&lt;(H42),H41,(H42))</f>
        <v>0</v>
      </c>
    </row>
    <row r="42" spans="2:10" ht="15.5" x14ac:dyDescent="0.25">
      <c r="B42" s="51"/>
      <c r="D42" s="169" t="s">
        <v>53</v>
      </c>
      <c r="E42" s="38">
        <v>0</v>
      </c>
      <c r="F42" s="266"/>
      <c r="G42" s="53"/>
      <c r="H42" s="186">
        <f>+IF((E42+E41)&lt;(I37*30%),(E42+E41),(I37*30%))</f>
        <v>0</v>
      </c>
      <c r="I42" s="268"/>
    </row>
    <row r="43" spans="2:10" ht="13" x14ac:dyDescent="0.3">
      <c r="B43" s="45"/>
      <c r="D43" s="171" t="s">
        <v>42</v>
      </c>
      <c r="E43" s="46">
        <f>SUM(E41:E42)</f>
        <v>0</v>
      </c>
      <c r="F43" s="55"/>
      <c r="G43" s="56"/>
      <c r="H43" s="56"/>
      <c r="I43" s="173">
        <f>SUM(I41:I42)</f>
        <v>0</v>
      </c>
    </row>
    <row r="44" spans="2:10" x14ac:dyDescent="0.25">
      <c r="B44" s="45"/>
    </row>
    <row r="45" spans="2:10" ht="13" x14ac:dyDescent="0.3">
      <c r="B45" s="45"/>
      <c r="D45" s="57" t="s">
        <v>14</v>
      </c>
      <c r="E45" s="58"/>
      <c r="F45" s="59"/>
      <c r="G45" s="60"/>
      <c r="H45" s="60"/>
      <c r="I45" s="61">
        <f>+I37-I43</f>
        <v>0</v>
      </c>
    </row>
    <row r="46" spans="2:10" ht="13" thickBot="1" x14ac:dyDescent="0.3">
      <c r="B46" s="45"/>
      <c r="H46" s="20" t="s">
        <v>23</v>
      </c>
      <c r="I46" s="62"/>
    </row>
    <row r="47" spans="2:10" ht="16" thickBot="1" x14ac:dyDescent="0.35">
      <c r="B47" s="35">
        <v>4</v>
      </c>
      <c r="D47" s="156" t="s">
        <v>36</v>
      </c>
      <c r="H47" s="20" t="s">
        <v>23</v>
      </c>
      <c r="J47" s="129"/>
    </row>
    <row r="48" spans="2:10" ht="25" x14ac:dyDescent="0.25">
      <c r="B48" s="45"/>
      <c r="D48" s="169" t="s">
        <v>59</v>
      </c>
      <c r="E48" s="38">
        <v>0</v>
      </c>
      <c r="F48" s="63"/>
      <c r="G48" s="64">
        <f>16*I15</f>
        <v>580928</v>
      </c>
      <c r="H48" s="64"/>
      <c r="I48" s="172">
        <f>+IF((G48&gt;E48),E48,G48)</f>
        <v>0</v>
      </c>
    </row>
    <row r="49" spans="2:12" x14ac:dyDescent="0.25">
      <c r="B49" s="45"/>
      <c r="D49" s="257" t="s">
        <v>73</v>
      </c>
      <c r="E49" s="261"/>
      <c r="F49" s="259" t="s">
        <v>54</v>
      </c>
      <c r="G49" s="64">
        <f>+I27*0.1</f>
        <v>0</v>
      </c>
      <c r="H49" s="54">
        <f>IF(E49&lt;G49,E49,G49)</f>
        <v>0</v>
      </c>
      <c r="I49" s="263">
        <f>+IF((H49&gt;H50),(H50),(H49))</f>
        <v>0</v>
      </c>
    </row>
    <row r="50" spans="2:12" x14ac:dyDescent="0.25">
      <c r="B50" s="45"/>
      <c r="D50" s="258"/>
      <c r="E50" s="262"/>
      <c r="F50" s="260"/>
      <c r="G50" s="54">
        <f>32*I15</f>
        <v>1161856</v>
      </c>
      <c r="H50" s="54">
        <f>IF(E49&lt;G50,E49,G50)</f>
        <v>0</v>
      </c>
      <c r="I50" s="264"/>
    </row>
    <row r="51" spans="2:12" ht="25" x14ac:dyDescent="0.25">
      <c r="B51" s="45"/>
      <c r="D51" s="169" t="s">
        <v>57</v>
      </c>
      <c r="E51" s="38">
        <v>0</v>
      </c>
      <c r="F51" s="63" t="s">
        <v>58</v>
      </c>
      <c r="G51" s="64">
        <f>100*I15</f>
        <v>3630800</v>
      </c>
      <c r="I51" s="172">
        <f>+IF((E51&gt;G51),G51,E51)</f>
        <v>0</v>
      </c>
    </row>
    <row r="52" spans="2:12" x14ac:dyDescent="0.25">
      <c r="B52" s="45"/>
      <c r="D52" s="168"/>
      <c r="E52" s="38"/>
      <c r="F52" s="63" t="s">
        <v>39</v>
      </c>
      <c r="G52" s="64">
        <f>+E52*J29</f>
        <v>0</v>
      </c>
      <c r="H52" s="64"/>
      <c r="I52" s="172"/>
    </row>
    <row r="53" spans="2:12" ht="13" x14ac:dyDescent="0.3">
      <c r="B53" s="45"/>
      <c r="D53" s="171" t="s">
        <v>15</v>
      </c>
      <c r="E53" s="46" t="s">
        <v>23</v>
      </c>
      <c r="F53" s="55"/>
      <c r="G53" s="56"/>
      <c r="H53" s="56"/>
      <c r="I53" s="173">
        <f>SUM(I48:I52)</f>
        <v>0</v>
      </c>
    </row>
    <row r="54" spans="2:12" x14ac:dyDescent="0.25">
      <c r="B54" s="45"/>
      <c r="I54" s="62"/>
    </row>
    <row r="55" spans="2:12" ht="13" x14ac:dyDescent="0.3">
      <c r="B55" s="45"/>
      <c r="D55" s="57" t="s">
        <v>72</v>
      </c>
      <c r="E55" s="58"/>
      <c r="F55" s="58"/>
      <c r="G55" s="65"/>
      <c r="H55" s="60"/>
      <c r="I55" s="66">
        <f>+I45-I53</f>
        <v>0</v>
      </c>
    </row>
    <row r="56" spans="2:12" x14ac:dyDescent="0.25">
      <c r="B56" s="45"/>
      <c r="I56" s="62"/>
    </row>
    <row r="57" spans="2:12" ht="13" x14ac:dyDescent="0.3">
      <c r="B57" s="45"/>
      <c r="D57" s="143" t="s">
        <v>55</v>
      </c>
      <c r="E57" s="144"/>
      <c r="F57" s="167" t="s">
        <v>56</v>
      </c>
      <c r="G57" s="145"/>
      <c r="H57" s="146">
        <f>+I55*0.25</f>
        <v>0</v>
      </c>
      <c r="I57" s="147">
        <f>IF(H57&gt;(240*I15),(240*I15),H57)</f>
        <v>0</v>
      </c>
    </row>
    <row r="58" spans="2:12" x14ac:dyDescent="0.25">
      <c r="B58" s="45"/>
      <c r="I58" s="62"/>
    </row>
    <row r="59" spans="2:12" ht="13" x14ac:dyDescent="0.3">
      <c r="B59" s="45"/>
      <c r="D59" s="57" t="s">
        <v>70</v>
      </c>
      <c r="F59" s="183" t="s">
        <v>71</v>
      </c>
      <c r="G59" s="184">
        <f>(5040*I15)/12</f>
        <v>15249360</v>
      </c>
      <c r="H59" s="184"/>
      <c r="I59" s="46">
        <f>+IF(((I37)*40%&gt;G59),G59,((I37)*40%))</f>
        <v>0</v>
      </c>
    </row>
    <row r="60" spans="2:12" ht="13" x14ac:dyDescent="0.3">
      <c r="B60" s="45"/>
      <c r="D60" s="57" t="s">
        <v>69</v>
      </c>
      <c r="F60" s="183"/>
      <c r="G60" s="184"/>
      <c r="H60" s="184"/>
      <c r="I60" s="182">
        <f>+I57+I43+I53</f>
        <v>0</v>
      </c>
    </row>
    <row r="61" spans="2:12" x14ac:dyDescent="0.25">
      <c r="B61" s="45"/>
      <c r="I61" s="62"/>
    </row>
    <row r="62" spans="2:12" x14ac:dyDescent="0.25">
      <c r="B62" s="45"/>
      <c r="I62" s="62"/>
    </row>
    <row r="63" spans="2:12" ht="20.25" customHeight="1" x14ac:dyDescent="0.4">
      <c r="D63" s="157" t="s">
        <v>38</v>
      </c>
      <c r="E63" s="158"/>
      <c r="F63" s="159"/>
      <c r="G63" s="160"/>
      <c r="H63" s="160"/>
      <c r="I63" s="161">
        <f>+IF((I59&lt;(I60)),(I37-I59),(I37-I60))</f>
        <v>0</v>
      </c>
      <c r="J63" s="154">
        <f ca="1">+IF((D95=0),(0),"Desactualizado -debe actualizarlo en www.consultorcontable.com")</f>
        <v>0</v>
      </c>
      <c r="L63" s="188"/>
    </row>
    <row r="64" spans="2:12" ht="11.25" customHeight="1" x14ac:dyDescent="0.4">
      <c r="J64" s="153"/>
      <c r="K64" s="153"/>
      <c r="L64" s="187"/>
    </row>
    <row r="65" spans="1:14" ht="3" customHeight="1" x14ac:dyDescent="0.25">
      <c r="I65" s="67"/>
    </row>
    <row r="66" spans="1:14" ht="2.25" customHeight="1" thickBot="1" x14ac:dyDescent="0.3">
      <c r="I66" s="68"/>
    </row>
    <row r="67" spans="1:14" ht="27" customHeight="1" thickBot="1" x14ac:dyDescent="0.35">
      <c r="E67" s="133" t="s">
        <v>46</v>
      </c>
      <c r="I67" s="127" t="s">
        <v>48</v>
      </c>
    </row>
    <row r="68" spans="1:14" ht="28.5" thickBot="1" x14ac:dyDescent="0.35">
      <c r="A68" s="69">
        <v>44347</v>
      </c>
      <c r="D68" s="162" t="s">
        <v>45</v>
      </c>
      <c r="E68" s="135"/>
      <c r="F68" s="70"/>
      <c r="G68" s="71"/>
      <c r="H68" s="71"/>
      <c r="I68" s="134">
        <f>(ROUND((TABLA!H19*I15),-3)*J26)</f>
        <v>0</v>
      </c>
      <c r="J68" s="72">
        <f>+IFERROR(I68/E27,0)</f>
        <v>0</v>
      </c>
    </row>
    <row r="69" spans="1:14" s="34" customFormat="1" ht="14" x14ac:dyDescent="0.3">
      <c r="A69" s="73"/>
      <c r="D69" s="74"/>
      <c r="E69" s="136"/>
      <c r="F69" s="70"/>
      <c r="G69" s="71"/>
      <c r="H69" s="71"/>
      <c r="I69" s="75"/>
      <c r="J69" s="76"/>
      <c r="K69" s="33"/>
      <c r="L69" s="33"/>
      <c r="M69" s="33"/>
    </row>
    <row r="70" spans="1:14" s="34" customFormat="1" ht="15" customHeight="1" x14ac:dyDescent="0.3">
      <c r="D70" s="126"/>
      <c r="E70" s="136"/>
      <c r="F70" s="70"/>
      <c r="G70" s="71"/>
      <c r="H70" s="71"/>
      <c r="I70" s="75"/>
      <c r="J70" s="33"/>
      <c r="K70" s="33"/>
      <c r="L70" s="33"/>
      <c r="M70" s="33"/>
    </row>
    <row r="71" spans="1:14" ht="12.75" customHeight="1" x14ac:dyDescent="0.25">
      <c r="D71" s="16"/>
      <c r="E71" s="137"/>
    </row>
    <row r="72" spans="1:14" ht="12.75" customHeight="1" x14ac:dyDescent="0.25">
      <c r="D72" s="256" t="s">
        <v>82</v>
      </c>
      <c r="E72" s="137"/>
    </row>
    <row r="73" spans="1:14" ht="14" x14ac:dyDescent="0.25">
      <c r="D73" s="255" t="s">
        <v>78</v>
      </c>
      <c r="E73" s="17"/>
    </row>
    <row r="74" spans="1:14" s="77" customFormat="1" ht="15.5" x14ac:dyDescent="0.35">
      <c r="D74" s="255" t="s">
        <v>79</v>
      </c>
      <c r="E74" s="252" t="s">
        <v>50</v>
      </c>
      <c r="F74" s="252"/>
      <c r="G74" s="252"/>
      <c r="H74" s="252"/>
      <c r="I74" s="253"/>
      <c r="J74" s="252"/>
      <c r="K74" s="252"/>
      <c r="L74" s="252"/>
      <c r="M74" s="252"/>
      <c r="N74" s="253"/>
    </row>
    <row r="75" spans="1:14" s="77" customFormat="1" ht="15.5" x14ac:dyDescent="0.35">
      <c r="B75" s="78"/>
      <c r="D75" s="255" t="s">
        <v>80</v>
      </c>
      <c r="E75" s="252" t="s">
        <v>51</v>
      </c>
      <c r="F75" s="252"/>
      <c r="G75" s="252"/>
      <c r="H75" s="252"/>
      <c r="I75" s="253"/>
      <c r="J75" s="252"/>
      <c r="K75" s="252">
        <f>+J26</f>
        <v>1</v>
      </c>
      <c r="L75" s="252" t="s">
        <v>52</v>
      </c>
      <c r="M75" s="252"/>
      <c r="N75" s="253"/>
    </row>
    <row r="76" spans="1:14" s="77" customFormat="1" ht="15.5" x14ac:dyDescent="0.35">
      <c r="B76" s="78"/>
      <c r="D76" s="255" t="s">
        <v>81</v>
      </c>
      <c r="E76" s="254"/>
      <c r="F76" s="252"/>
      <c r="G76" s="252"/>
      <c r="H76" s="252"/>
      <c r="I76" s="252"/>
      <c r="J76" s="252"/>
      <c r="K76" s="252"/>
      <c r="L76" s="252"/>
      <c r="M76" s="252"/>
      <c r="N76" s="253"/>
    </row>
    <row r="77" spans="1:14" s="77" customFormat="1" x14ac:dyDescent="0.25">
      <c r="D77" s="18" t="s">
        <v>5</v>
      </c>
      <c r="E77" s="17"/>
      <c r="F77" s="20"/>
      <c r="G77" s="20"/>
      <c r="H77" s="20"/>
      <c r="I77" s="20"/>
      <c r="J77" s="20"/>
      <c r="K77" s="20"/>
      <c r="L77" s="20"/>
      <c r="M77" s="20"/>
    </row>
    <row r="78" spans="1:14" s="77" customFormat="1" x14ac:dyDescent="0.25">
      <c r="D78" s="181" t="s">
        <v>105</v>
      </c>
      <c r="E78" s="17"/>
      <c r="F78" s="20"/>
      <c r="G78" s="20"/>
      <c r="H78" s="20"/>
      <c r="I78" s="20"/>
      <c r="J78" s="20"/>
      <c r="K78" s="20"/>
      <c r="L78" s="20"/>
      <c r="M78" s="20"/>
    </row>
    <row r="79" spans="1:14" s="77" customFormat="1" x14ac:dyDescent="0.25">
      <c r="E79" s="20"/>
      <c r="F79" s="20"/>
      <c r="G79" s="20"/>
      <c r="H79" s="20"/>
      <c r="I79" s="20"/>
      <c r="J79" s="20"/>
      <c r="K79" s="20"/>
      <c r="L79" s="20"/>
      <c r="M79" s="20"/>
    </row>
    <row r="80" spans="1:14" s="77" customFormat="1" x14ac:dyDescent="0.25">
      <c r="D80" s="231"/>
      <c r="E80" s="20"/>
      <c r="F80" s="20"/>
      <c r="G80" s="20"/>
      <c r="H80" s="20"/>
      <c r="I80" s="20"/>
      <c r="J80" s="20"/>
      <c r="K80" s="20"/>
      <c r="L80" s="20"/>
      <c r="M80" s="20"/>
    </row>
    <row r="81" spans="2:13" s="77" customFormat="1" x14ac:dyDescent="0.25">
      <c r="D81" s="232"/>
      <c r="E81" s="20"/>
      <c r="F81" s="20"/>
      <c r="G81" s="20"/>
      <c r="H81" s="20"/>
      <c r="I81" s="20"/>
      <c r="J81" s="20"/>
      <c r="K81" s="20"/>
      <c r="L81" s="20"/>
      <c r="M81" s="20"/>
    </row>
    <row r="82" spans="2:13" s="77" customFormat="1" x14ac:dyDescent="0.25">
      <c r="D82" s="233"/>
      <c r="E82" s="149"/>
      <c r="F82" s="20"/>
      <c r="G82" s="20"/>
      <c r="H82" s="20"/>
      <c r="I82" s="20"/>
      <c r="J82" s="20"/>
      <c r="K82" s="20"/>
      <c r="L82" s="20"/>
      <c r="M82" s="20"/>
    </row>
    <row r="83" spans="2:13" s="77" customFormat="1" x14ac:dyDescent="0.25">
      <c r="D83" s="233"/>
      <c r="E83" s="149"/>
      <c r="F83" s="20"/>
      <c r="G83" s="20"/>
      <c r="H83" s="20"/>
      <c r="I83" s="20"/>
      <c r="J83" s="20"/>
      <c r="K83" s="20"/>
      <c r="L83" s="20"/>
      <c r="M83" s="20"/>
    </row>
    <row r="84" spans="2:13" s="77" customFormat="1" x14ac:dyDescent="0.25">
      <c r="D84" s="232"/>
      <c r="E84" s="149"/>
      <c r="F84" s="20"/>
      <c r="G84" s="20"/>
      <c r="H84" s="20"/>
      <c r="I84" s="20"/>
      <c r="J84" s="20"/>
      <c r="K84" s="20"/>
      <c r="L84" s="20"/>
      <c r="M84" s="20"/>
    </row>
    <row r="85" spans="2:13" s="77" customFormat="1" x14ac:dyDescent="0.25">
      <c r="D85" s="232"/>
      <c r="E85" s="149"/>
      <c r="F85" s="20"/>
      <c r="G85" s="20"/>
      <c r="H85" s="20"/>
      <c r="I85" s="20"/>
      <c r="J85" s="20"/>
      <c r="K85" s="20"/>
      <c r="L85" s="20"/>
      <c r="M85" s="20"/>
    </row>
    <row r="86" spans="2:13" s="77" customFormat="1" x14ac:dyDescent="0.25">
      <c r="B86" s="15"/>
      <c r="C86" s="15"/>
      <c r="D86" s="234"/>
      <c r="E86" s="149"/>
      <c r="F86" s="20"/>
      <c r="G86" s="20"/>
      <c r="H86" s="20"/>
      <c r="I86" s="20"/>
      <c r="J86" s="20"/>
      <c r="K86" s="20"/>
      <c r="L86" s="20"/>
      <c r="M86" s="20"/>
    </row>
    <row r="87" spans="2:13" s="77" customFormat="1" x14ac:dyDescent="0.25">
      <c r="B87" s="248" t="s">
        <v>92</v>
      </c>
      <c r="C87" s="79"/>
      <c r="D87" s="234"/>
      <c r="E87" s="149"/>
      <c r="F87" s="20"/>
      <c r="G87" s="20"/>
      <c r="H87" s="20"/>
      <c r="I87" s="20"/>
      <c r="J87" s="20"/>
      <c r="K87" s="20"/>
      <c r="L87" s="20"/>
      <c r="M87" s="20"/>
    </row>
    <row r="88" spans="2:13" s="77" customFormat="1" x14ac:dyDescent="0.25">
      <c r="B88" s="248" t="s">
        <v>93</v>
      </c>
      <c r="C88" s="79"/>
      <c r="D88" s="234"/>
      <c r="E88" s="149"/>
      <c r="F88" s="20"/>
      <c r="G88" s="20"/>
      <c r="H88" s="20"/>
      <c r="I88" s="20"/>
      <c r="J88" s="20"/>
      <c r="K88" s="20"/>
      <c r="L88" s="20"/>
      <c r="M88" s="20"/>
    </row>
    <row r="89" spans="2:13" s="77" customFormat="1" x14ac:dyDescent="0.25">
      <c r="B89" s="248" t="s">
        <v>94</v>
      </c>
      <c r="C89" s="79"/>
      <c r="D89" s="150">
        <f ca="1">TODAY()</f>
        <v>44454</v>
      </c>
      <c r="E89" s="149"/>
      <c r="F89" s="20"/>
      <c r="G89" s="20"/>
      <c r="H89" s="20"/>
      <c r="I89" s="20"/>
      <c r="J89" s="20"/>
      <c r="K89" s="20"/>
      <c r="L89" s="20"/>
      <c r="M89" s="20"/>
    </row>
    <row r="90" spans="2:13" s="77" customFormat="1" x14ac:dyDescent="0.25">
      <c r="B90" s="248" t="s">
        <v>95</v>
      </c>
      <c r="C90" s="79"/>
      <c r="D90" s="150">
        <f>+A68</f>
        <v>44347</v>
      </c>
      <c r="E90" s="149"/>
      <c r="F90" s="20"/>
      <c r="G90" s="20"/>
      <c r="H90" s="20"/>
      <c r="I90" s="20"/>
      <c r="J90" s="20"/>
      <c r="K90" s="20"/>
      <c r="L90" s="20"/>
      <c r="M90" s="20"/>
    </row>
    <row r="91" spans="2:13" s="77" customFormat="1" hidden="1" x14ac:dyDescent="0.25">
      <c r="B91" s="248" t="s">
        <v>96</v>
      </c>
      <c r="C91" s="79"/>
      <c r="D91" s="234">
        <f ca="1">IF(D90&lt;D89,1,"")</f>
        <v>1</v>
      </c>
      <c r="E91" s="149"/>
      <c r="F91" s="20"/>
      <c r="G91" s="20"/>
      <c r="H91" s="20"/>
      <c r="I91" s="20"/>
      <c r="J91" s="20"/>
      <c r="K91" s="20"/>
      <c r="L91" s="20"/>
      <c r="M91" s="20"/>
    </row>
    <row r="92" spans="2:13" s="77" customFormat="1" hidden="1" x14ac:dyDescent="0.25">
      <c r="B92" s="248" t="s">
        <v>97</v>
      </c>
      <c r="C92" s="79"/>
      <c r="D92" s="234"/>
      <c r="E92" s="149"/>
      <c r="F92" s="20"/>
      <c r="G92" s="20"/>
      <c r="H92" s="20"/>
      <c r="I92" s="20"/>
      <c r="J92" s="20"/>
      <c r="K92" s="20"/>
      <c r="L92" s="20"/>
      <c r="M92" s="20"/>
    </row>
    <row r="93" spans="2:13" s="77" customFormat="1" hidden="1" x14ac:dyDescent="0.25">
      <c r="B93" s="248" t="s">
        <v>98</v>
      </c>
      <c r="C93" s="79"/>
      <c r="D93" s="235">
        <f ca="1">+TODAY()</f>
        <v>44454</v>
      </c>
      <c r="E93" s="149"/>
      <c r="F93" s="20"/>
      <c r="G93" s="20"/>
      <c r="H93" s="20"/>
      <c r="I93" s="20"/>
      <c r="J93" s="20"/>
      <c r="K93" s="20"/>
      <c r="L93" s="20"/>
      <c r="M93" s="20"/>
    </row>
    <row r="94" spans="2:13" s="77" customFormat="1" hidden="1" x14ac:dyDescent="0.25">
      <c r="B94" s="248" t="s">
        <v>99</v>
      </c>
      <c r="C94" s="79"/>
      <c r="D94" s="235">
        <v>44561</v>
      </c>
      <c r="E94" s="149"/>
      <c r="F94" s="20"/>
      <c r="G94" s="20"/>
      <c r="H94" s="20"/>
      <c r="I94" s="20"/>
      <c r="J94" s="20"/>
      <c r="K94" s="20"/>
      <c r="L94" s="20"/>
      <c r="M94" s="20"/>
    </row>
    <row r="95" spans="2:13" s="77" customFormat="1" hidden="1" x14ac:dyDescent="0.25">
      <c r="B95" s="248" t="s">
        <v>100</v>
      </c>
      <c r="C95" s="79"/>
      <c r="D95" s="234">
        <f ca="1">+IF((D93&gt;D94),1,0)</f>
        <v>0</v>
      </c>
      <c r="E95" s="149"/>
      <c r="F95" s="20"/>
      <c r="G95" s="20"/>
      <c r="H95" s="20"/>
      <c r="I95" s="20"/>
      <c r="J95" s="20"/>
      <c r="K95" s="20"/>
      <c r="L95" s="20"/>
      <c r="M95" s="20"/>
    </row>
    <row r="96" spans="2:13" s="77" customFormat="1" x14ac:dyDescent="0.25">
      <c r="B96" s="248" t="s">
        <v>101</v>
      </c>
      <c r="C96" s="79"/>
      <c r="D96" s="231"/>
      <c r="E96" s="20"/>
      <c r="F96" s="20"/>
      <c r="G96" s="20"/>
      <c r="H96" s="20"/>
      <c r="I96" s="20"/>
      <c r="J96" s="20"/>
      <c r="K96" s="20"/>
      <c r="L96" s="20"/>
      <c r="M96" s="20"/>
    </row>
    <row r="97" spans="2:13" s="77" customFormat="1" x14ac:dyDescent="0.25">
      <c r="B97" s="248" t="s">
        <v>102</v>
      </c>
      <c r="C97" s="79"/>
      <c r="D97" s="231"/>
      <c r="E97" s="20"/>
      <c r="F97" s="20"/>
      <c r="G97" s="20"/>
      <c r="H97" s="20"/>
      <c r="I97" s="20"/>
      <c r="J97" s="20"/>
      <c r="K97" s="20"/>
      <c r="L97" s="20"/>
      <c r="M97" s="20"/>
    </row>
    <row r="98" spans="2:13" s="77" customFormat="1" x14ac:dyDescent="0.25">
      <c r="B98" s="248" t="s">
        <v>103</v>
      </c>
      <c r="C98" s="79"/>
      <c r="E98" s="20"/>
      <c r="F98" s="20"/>
      <c r="G98" s="20"/>
      <c r="H98" s="20"/>
      <c r="I98" s="20"/>
      <c r="J98" s="20"/>
      <c r="K98" s="20"/>
      <c r="L98" s="20"/>
      <c r="M98" s="20"/>
    </row>
    <row r="99" spans="2:13" s="77" customFormat="1" x14ac:dyDescent="0.25">
      <c r="B99" s="34"/>
      <c r="C99" s="15"/>
      <c r="D99" s="15"/>
      <c r="E99" s="20"/>
      <c r="F99" s="20"/>
      <c r="G99" s="20"/>
      <c r="H99" s="20"/>
      <c r="I99" s="20"/>
      <c r="J99" s="20"/>
      <c r="K99" s="20"/>
      <c r="L99" s="20"/>
      <c r="M99" s="20"/>
    </row>
    <row r="100" spans="2:13" s="77" customFormat="1" x14ac:dyDescent="0.25">
      <c r="B100" s="249"/>
      <c r="E100" s="20"/>
      <c r="F100" s="20"/>
      <c r="G100" s="20"/>
      <c r="H100" s="20"/>
      <c r="I100" s="20"/>
      <c r="J100" s="20"/>
      <c r="K100" s="20"/>
      <c r="L100" s="20"/>
      <c r="M100" s="20"/>
    </row>
    <row r="101" spans="2:13" s="77" customFormat="1" x14ac:dyDescent="0.25">
      <c r="B101" s="249"/>
      <c r="E101" s="20"/>
      <c r="F101" s="20"/>
      <c r="G101" s="20"/>
      <c r="H101" s="20"/>
      <c r="I101" s="20"/>
      <c r="J101" s="20"/>
      <c r="K101" s="20"/>
      <c r="L101" s="20"/>
      <c r="M101" s="20"/>
    </row>
    <row r="102" spans="2:13" s="77" customFormat="1" x14ac:dyDescent="0.25">
      <c r="E102" s="20"/>
      <c r="F102" s="20"/>
      <c r="G102" s="20"/>
      <c r="H102" s="20"/>
      <c r="I102" s="20"/>
      <c r="J102" s="20"/>
      <c r="K102" s="20"/>
      <c r="L102" s="20"/>
      <c r="M102" s="20"/>
    </row>
    <row r="103" spans="2:13" s="77" customFormat="1" x14ac:dyDescent="0.25">
      <c r="E103" s="20"/>
      <c r="F103" s="20"/>
      <c r="G103" s="20"/>
      <c r="H103" s="20"/>
      <c r="I103" s="20"/>
      <c r="J103" s="20"/>
      <c r="K103" s="20"/>
      <c r="L103" s="20"/>
      <c r="M103" s="20"/>
    </row>
    <row r="104" spans="2:13" s="77" customFormat="1" x14ac:dyDescent="0.25">
      <c r="E104" s="20"/>
      <c r="F104" s="20"/>
      <c r="G104" s="20"/>
      <c r="H104" s="20"/>
      <c r="I104" s="20"/>
      <c r="J104" s="20"/>
      <c r="K104" s="20"/>
      <c r="L104" s="20"/>
      <c r="M104" s="20"/>
    </row>
    <row r="105" spans="2:13" s="77" customFormat="1" x14ac:dyDescent="0.25">
      <c r="E105" s="20"/>
      <c r="F105" s="20"/>
      <c r="G105" s="20"/>
      <c r="H105" s="20"/>
      <c r="I105" s="20"/>
      <c r="J105" s="20"/>
      <c r="K105" s="20"/>
      <c r="L105" s="20"/>
      <c r="M105" s="20"/>
    </row>
    <row r="106" spans="2:13" s="77" customFormat="1" x14ac:dyDescent="0.25">
      <c r="E106" s="20"/>
      <c r="F106" s="20"/>
      <c r="G106" s="20"/>
      <c r="H106" s="20"/>
      <c r="I106" s="20"/>
      <c r="J106" s="20"/>
      <c r="K106" s="20"/>
      <c r="L106" s="20"/>
      <c r="M106" s="20"/>
    </row>
    <row r="107" spans="2:13" s="77" customFormat="1" x14ac:dyDescent="0.25">
      <c r="E107" s="20"/>
      <c r="F107" s="20"/>
      <c r="G107" s="20"/>
      <c r="H107" s="20"/>
      <c r="I107" s="20"/>
      <c r="J107" s="20"/>
      <c r="K107" s="20"/>
      <c r="L107" s="20"/>
      <c r="M107" s="20"/>
    </row>
    <row r="108" spans="2:13" s="77" customFormat="1" x14ac:dyDescent="0.25">
      <c r="E108" s="20"/>
      <c r="F108" s="20"/>
      <c r="G108" s="20"/>
      <c r="H108" s="20"/>
      <c r="I108" s="20"/>
      <c r="J108" s="20"/>
      <c r="K108" s="20"/>
      <c r="L108" s="20"/>
      <c r="M108" s="20"/>
    </row>
    <row r="109" spans="2:13" s="77" customFormat="1" x14ac:dyDescent="0.25">
      <c r="E109" s="20"/>
      <c r="F109" s="20"/>
      <c r="G109" s="20"/>
      <c r="H109" s="20"/>
      <c r="I109" s="20"/>
      <c r="J109" s="20"/>
      <c r="K109" s="20"/>
      <c r="L109" s="20"/>
      <c r="M109" s="20"/>
    </row>
    <row r="110" spans="2:13" s="77" customFormat="1" hidden="1" x14ac:dyDescent="0.25">
      <c r="E110" s="20"/>
      <c r="F110" s="20"/>
      <c r="G110" s="20"/>
      <c r="H110" s="20"/>
      <c r="I110" s="20"/>
      <c r="J110" s="20"/>
      <c r="K110" s="20"/>
      <c r="L110" s="20"/>
      <c r="M110" s="20"/>
    </row>
    <row r="111" spans="2:13" s="77" customFormat="1" hidden="1" x14ac:dyDescent="0.25">
      <c r="E111" s="20"/>
      <c r="F111" s="20"/>
      <c r="G111" s="20"/>
      <c r="H111" s="20"/>
      <c r="I111" s="20"/>
      <c r="J111" s="20"/>
      <c r="K111" s="20"/>
      <c r="L111" s="20"/>
      <c r="M111" s="20"/>
    </row>
    <row r="112" spans="2:13" s="77" customFormat="1" hidden="1" x14ac:dyDescent="0.25">
      <c r="E112" s="20"/>
      <c r="F112" s="20"/>
      <c r="G112" s="20"/>
      <c r="H112" s="20"/>
      <c r="I112" s="20"/>
      <c r="J112" s="20"/>
      <c r="K112" s="20"/>
      <c r="L112" s="20"/>
      <c r="M112" s="20"/>
    </row>
    <row r="113" spans="5:13" s="77" customFormat="1" hidden="1" x14ac:dyDescent="0.25">
      <c r="E113" s="20"/>
      <c r="F113" s="20"/>
      <c r="G113" s="20"/>
      <c r="H113" s="20"/>
      <c r="I113" s="20"/>
      <c r="J113" s="20"/>
      <c r="K113" s="20"/>
      <c r="L113" s="20"/>
      <c r="M113" s="20"/>
    </row>
    <row r="114" spans="5:13" s="77" customFormat="1" hidden="1" x14ac:dyDescent="0.25">
      <c r="E114" s="20"/>
      <c r="F114" s="20"/>
      <c r="G114" s="20"/>
      <c r="H114" s="20"/>
      <c r="I114" s="20"/>
      <c r="J114" s="20"/>
      <c r="K114" s="20"/>
      <c r="L114" s="20"/>
      <c r="M114" s="20"/>
    </row>
    <row r="115" spans="5:13" s="77" customFormat="1" hidden="1" x14ac:dyDescent="0.25">
      <c r="E115" s="20"/>
      <c r="F115" s="20"/>
      <c r="G115" s="20"/>
      <c r="H115" s="20"/>
      <c r="I115" s="20"/>
      <c r="J115" s="20"/>
      <c r="K115" s="20"/>
      <c r="L115" s="20"/>
      <c r="M115" s="20"/>
    </row>
    <row r="265" spans="4:4" hidden="1" x14ac:dyDescent="0.25">
      <c r="D265" s="77"/>
    </row>
    <row r="266" spans="4:4" hidden="1" x14ac:dyDescent="0.25">
      <c r="D266" s="77"/>
    </row>
    <row r="270" spans="4:4" x14ac:dyDescent="0.25"/>
    <row r="271" spans="4:4" x14ac:dyDescent="0.25"/>
    <row r="272" spans="4:4" x14ac:dyDescent="0.25"/>
    <row r="273" x14ac:dyDescent="0.25"/>
    <row r="274" x14ac:dyDescent="0.25"/>
    <row r="275" x14ac:dyDescent="0.25"/>
    <row r="276" x14ac:dyDescent="0.25"/>
    <row r="277" x14ac:dyDescent="0.25"/>
    <row r="278" x14ac:dyDescent="0.25"/>
    <row r="279" x14ac:dyDescent="0.25"/>
    <row r="280" x14ac:dyDescent="0.25"/>
    <row r="281" x14ac:dyDescent="0.25"/>
  </sheetData>
  <sheetProtection algorithmName="SHA-512" hashValue="GMEisv2UxNAPNK45Xw9/9OnVM1/4LgwSL5qzxyo6UKjpI8eCMgdgIm0VegYmJxXQ7GH0g3hrA5i6loP+0ASIMw==" saltValue="DGR8Gb6TiRqB1+/+mP5hdQ==" spinCount="100000" sheet="1" objects="1" scenarios="1"/>
  <mergeCells count="11">
    <mergeCell ref="D49:D50"/>
    <mergeCell ref="F49:F50"/>
    <mergeCell ref="E49:E50"/>
    <mergeCell ref="I49:I50"/>
    <mergeCell ref="K10:N14"/>
    <mergeCell ref="F41:F42"/>
    <mergeCell ref="I41:I42"/>
    <mergeCell ref="G18:H18"/>
    <mergeCell ref="J17:K17"/>
    <mergeCell ref="J25:K25"/>
    <mergeCell ref="J26:K26"/>
  </mergeCells>
  <phoneticPr fontId="2" type="noConversion"/>
  <dataValidations disablePrompts="1" xWindow="975" yWindow="413" count="16">
    <dataValidation type="date" allowBlank="1" showInputMessage="1" showErrorMessage="1" sqref="E71:E73 E76:E78" xr:uid="{00000000-0002-0000-0000-000000000000}">
      <formula1>36526</formula1>
      <formula2>66111</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E43 E35:I35" xr:uid="{00000000-0002-0000-0000-000001000000}"/>
    <dataValidation allowBlank="1" showInputMessage="1" showErrorMessage="1" prompt="Digite el valor mensual  correspondiente al pagado por el contratista no asalariado en el periodo de prestación del servicio" sqref="E52" xr:uid="{00000000-0002-0000-0000-000002000000}"/>
    <dataValidation allowBlank="1" showInputMessage="1" showErrorMessage="1" prompt="Digite la totalidad de los ingresos recibidos en el año anterior" sqref="I10" xr:uid="{00000000-0002-0000-0000-000003000000}"/>
    <dataValidation type="list" allowBlank="1" showInputMessage="1" showErrorMessage="1" prompt="Seleccione  el mes del cálculo" sqref="I12" xr:uid="{00000000-0002-0000-0000-000004000000}">
      <formula1>$B$87:$B$98</formula1>
    </dataValidation>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1:D23 D26" xr:uid="{00000000-0002-0000-0000-000005000000}"/>
    <dataValidation allowBlank="1" showInputMessage="1" showErrorMessage="1" promptTitle="Incluya" prompt="Digite el valor de la cuenta de cobro o factura" sqref="E26" xr:uid="{00000000-0002-0000-0000-000006000000}"/>
    <dataValidation type="whole" allowBlank="1" showInputMessage="1" showErrorMessage="1" sqref="J26" xr:uid="{00000000-0002-0000-0000-000007000000}">
      <formula1>1</formula1>
      <formula2>12</formula2>
    </dataValidation>
    <dataValidation type="whole" allowBlank="1" showInputMessage="1" showErrorMessage="1" sqref="E51" xr:uid="{00000000-0002-0000-0000-000008000000}">
      <formula1>0</formula1>
      <formula2>350000000</formula2>
    </dataValidation>
    <dataValidation allowBlank="1" showInputMessage="1" showErrorMessage="1" prompt="Digite el valor mensual  correspondiente al pagado por el contratista no asalariado en el periodo de prestación del servicio_x000a_" sqref="E48" xr:uid="{00000000-0002-0000-0000-000009000000}"/>
    <dataValidation type="date" allowBlank="1" showInputMessage="1" showErrorMessage="1" error="Fecha no valida " prompt="Aplicable solo por el periodo gravable 2019" sqref="K21" xr:uid="{00000000-0002-0000-0000-00000A000000}">
      <formula1>43466</formula1>
      <formula2>44561</formula2>
    </dataValidation>
    <dataValidation allowBlank="1" showInputMessage="1" showErrorMessage="1" errorTitle="Aportes superiores" error="El aporte no puede ser superior al 4% de los ingresos del trabajador" sqref="E33:E34" xr:uid="{00000000-0002-0000-0000-00000B000000}"/>
    <dataValidation type="date" allowBlank="1" showInputMessage="1" showErrorMessage="1" error="Fecha no valida" prompt="Aplicable solo por el periodo gravable 2019_x000a_" sqref="J21" xr:uid="{00000000-0002-0000-0000-00000C000000}">
      <formula1>43831</formula1>
      <formula2>44561</formula2>
    </dataValidation>
    <dataValidation allowBlank="1" showInputMessage="1" showErrorMessage="1" prompt="Digite cualquir valor superior a 2 millones de pesos, el aplicativo hará los cálculos y establecerá las limitantes del caso" sqref="E49:E50" xr:uid="{00000000-0002-0000-0000-00000D000000}"/>
    <dataValidation allowBlank="1" showInputMessage="1" showErrorMessage="1" prompt="Digite el total del aportevolutario, el aplciativo realizará los cálculos de limites" sqref="E32" xr:uid="{00000000-0002-0000-0000-00000E000000}"/>
    <dataValidation allowBlank="1" showInputMessage="1" showErrorMessage="1" prompt="Dato sólo informativo" sqref="E21:E22" xr:uid="{00000000-0002-0000-0000-00000F000000}"/>
  </dataValidations>
  <hyperlinks>
    <hyperlink ref="D77" r:id="rId1" xr:uid="{00000000-0004-0000-0000-000000000000}"/>
    <hyperlink ref="D78" r:id="rId2" display="http://www.consultorcontable.com/retefuente-t-independiente/" xr:uid="{00000000-0004-0000-0000-000001000000}"/>
  </hyperlinks>
  <pageMargins left="0.19685039370078741" right="0.19685039370078741" top="0.39370078740157483" bottom="0.39370078740157483" header="0" footer="0"/>
  <pageSetup scale="65"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A1:M102"/>
  <sheetViews>
    <sheetView showGridLines="0" zoomScaleNormal="100" workbookViewId="0">
      <selection activeCell="F19" sqref="F19"/>
    </sheetView>
  </sheetViews>
  <sheetFormatPr baseColWidth="10" defaultColWidth="0" defaultRowHeight="12.5" zeroHeight="1" x14ac:dyDescent="0.25"/>
  <cols>
    <col min="1" max="1" width="1.54296875" style="80" customWidth="1"/>
    <col min="2" max="2" width="4" style="80" customWidth="1"/>
    <col min="3" max="3" width="1.54296875" style="80" customWidth="1"/>
    <col min="4" max="4" width="48.7265625" style="80" customWidth="1"/>
    <col min="5" max="5" width="17.54296875" style="81" customWidth="1"/>
    <col min="6" max="6" width="21.453125" style="81" customWidth="1"/>
    <col min="7" max="7" width="23.81640625" style="81" customWidth="1"/>
    <col min="8" max="9" width="11.453125" style="81" customWidth="1"/>
    <col min="10" max="10" width="11.453125" style="80" customWidth="1"/>
    <col min="11" max="13" width="0" style="80" hidden="1" customWidth="1"/>
    <col min="14" max="16384" width="11.54296875" style="80" hidden="1"/>
  </cols>
  <sheetData>
    <row r="1" spans="2:6" ht="5.25" customHeight="1" x14ac:dyDescent="0.25"/>
    <row r="2" spans="2:6" ht="8.25" customHeight="1" x14ac:dyDescent="0.25"/>
    <row r="3" spans="2:6" ht="16.5" customHeight="1" x14ac:dyDescent="0.4">
      <c r="E3" s="80"/>
      <c r="F3" s="82"/>
    </row>
    <row r="4" spans="2:6" ht="6.75" customHeight="1" x14ac:dyDescent="0.4">
      <c r="D4" s="83"/>
      <c r="E4" s="84"/>
      <c r="F4" s="84"/>
    </row>
    <row r="5" spans="2:6" ht="18" x14ac:dyDescent="0.4">
      <c r="D5" s="85"/>
      <c r="E5" s="82"/>
      <c r="F5" s="82"/>
    </row>
    <row r="6" spans="2:6" ht="6" customHeight="1" x14ac:dyDescent="0.3">
      <c r="E6" s="86"/>
    </row>
    <row r="7" spans="2:6" ht="15.5" x14ac:dyDescent="0.35">
      <c r="B7" s="87" t="s">
        <v>75</v>
      </c>
      <c r="C7" s="88"/>
      <c r="E7" s="80"/>
      <c r="F7" s="89"/>
    </row>
    <row r="8" spans="2:6" x14ac:dyDescent="0.25">
      <c r="E8" s="80"/>
      <c r="F8" s="90"/>
    </row>
    <row r="9" spans="2:6" x14ac:dyDescent="0.25">
      <c r="D9" s="80" t="s">
        <v>6</v>
      </c>
    </row>
    <row r="10" spans="2:6" ht="13" x14ac:dyDescent="0.3">
      <c r="D10" s="91" t="str">
        <f>+PROC1!D12</f>
        <v>Digite el nombre de la empresa contratante</v>
      </c>
      <c r="E10" s="92" t="s">
        <v>10</v>
      </c>
      <c r="F10" s="93" t="str">
        <f>+PROC1!I12</f>
        <v>Enero de 2021</v>
      </c>
    </row>
    <row r="11" spans="2:6" x14ac:dyDescent="0.25">
      <c r="D11" s="94" t="str">
        <f>+PROC1!D13</f>
        <v>Digite nombre del contratista</v>
      </c>
    </row>
    <row r="12" spans="2:6" ht="13" x14ac:dyDescent="0.3">
      <c r="D12" s="94" t="str">
        <f>+PROC1!D14</f>
        <v>CC. 7.999.999</v>
      </c>
      <c r="E12" s="95" t="s">
        <v>3</v>
      </c>
      <c r="F12" s="92" t="s">
        <v>11</v>
      </c>
    </row>
    <row r="13" spans="2:6" ht="13" x14ac:dyDescent="0.25">
      <c r="D13" s="96">
        <f>+PROC1!D15</f>
        <v>0</v>
      </c>
      <c r="E13" s="97" t="str">
        <f>+PROC1!E15</f>
        <v>Año 2021</v>
      </c>
      <c r="F13" s="93">
        <f>+PROC1!I15</f>
        <v>36308</v>
      </c>
    </row>
    <row r="14" spans="2:6" ht="13" x14ac:dyDescent="0.25">
      <c r="E14" s="97" t="str">
        <f>+PROC1!E16</f>
        <v>Año 2020</v>
      </c>
      <c r="F14" s="93">
        <f>+PROC1!I16</f>
        <v>35607</v>
      </c>
    </row>
    <row r="15" spans="2:6" ht="13" thickBot="1" x14ac:dyDescent="0.3">
      <c r="D15" s="98" t="s">
        <v>28</v>
      </c>
    </row>
    <row r="16" spans="2:6" ht="14.5" thickBot="1" x14ac:dyDescent="0.35">
      <c r="B16" s="99"/>
      <c r="C16" s="100"/>
      <c r="D16" s="101" t="s">
        <v>12</v>
      </c>
      <c r="E16" s="102" t="s">
        <v>7</v>
      </c>
      <c r="F16" s="103" t="s">
        <v>9</v>
      </c>
    </row>
    <row r="17" spans="2:7" ht="14" x14ac:dyDescent="0.3">
      <c r="B17" s="104"/>
      <c r="C17" s="105"/>
      <c r="D17" s="105"/>
      <c r="E17" s="106"/>
      <c r="F17" s="106"/>
    </row>
    <row r="18" spans="2:7" ht="14" x14ac:dyDescent="0.3">
      <c r="B18" s="104"/>
      <c r="C18" s="105"/>
      <c r="D18" s="105" t="str">
        <f>+PROC1!D20</f>
        <v>Información sobre el contrato (datos solamente informativos)</v>
      </c>
      <c r="E18" s="106"/>
      <c r="F18" s="106"/>
    </row>
    <row r="19" spans="2:7" ht="14" x14ac:dyDescent="0.3">
      <c r="B19" s="104"/>
      <c r="C19" s="105"/>
      <c r="D19" s="202" t="str">
        <f>+PROC1!D21</f>
        <v>Valor del contrato</v>
      </c>
      <c r="E19" s="93">
        <f>+PROC1!I21</f>
        <v>0</v>
      </c>
      <c r="F19" s="203">
        <f>+PROC1!J21</f>
        <v>44197</v>
      </c>
      <c r="G19" s="203">
        <f>+PROC1!K21</f>
        <v>44561</v>
      </c>
    </row>
    <row r="20" spans="2:7" ht="14" x14ac:dyDescent="0.3">
      <c r="B20" s="104"/>
      <c r="C20" s="105"/>
      <c r="D20" s="202" t="str">
        <f>+PROC1!D22</f>
        <v xml:space="preserve">Contrato numero </v>
      </c>
      <c r="E20" s="92">
        <f>+PROC1!E22</f>
        <v>0</v>
      </c>
      <c r="F20" s="92"/>
      <c r="G20" s="113"/>
    </row>
    <row r="21" spans="2:7" ht="14" hidden="1" x14ac:dyDescent="0.3">
      <c r="B21" s="104"/>
      <c r="C21" s="105"/>
      <c r="D21" s="202" t="str">
        <f>+PROC1!D23</f>
        <v>Valor mensualizado del contrato</v>
      </c>
      <c r="E21" s="93">
        <f>+PROC1!I23</f>
        <v>0</v>
      </c>
      <c r="F21" s="92"/>
      <c r="G21" s="113"/>
    </row>
    <row r="22" spans="2:7" ht="13.5" thickBot="1" x14ac:dyDescent="0.35">
      <c r="D22" s="107"/>
      <c r="E22" s="108"/>
      <c r="F22" s="108"/>
    </row>
    <row r="23" spans="2:7" ht="51" customHeight="1" thickBot="1" x14ac:dyDescent="0.4">
      <c r="B23" s="109">
        <v>1</v>
      </c>
      <c r="C23" s="110"/>
      <c r="D23" s="177" t="str">
        <f>+PROC1!D25</f>
        <v>Total pagos en el mes</v>
      </c>
      <c r="E23" s="180" t="str">
        <f>+PROC1!E25</f>
        <v>Valor factura o cuenta de cobro</v>
      </c>
      <c r="G23" s="141" t="s">
        <v>106</v>
      </c>
    </row>
    <row r="24" spans="2:7" ht="32.5" x14ac:dyDescent="0.65">
      <c r="D24" s="112" t="str">
        <f>+PROC1!D26</f>
        <v>Honorarios, comisiones o servicios, prestados con hasta un trabajador o contratista</v>
      </c>
      <c r="E24" s="113">
        <f>+PROC1!E26</f>
        <v>0</v>
      </c>
      <c r="F24" s="140">
        <f>+PROC1!I26</f>
        <v>0</v>
      </c>
      <c r="G24" s="142">
        <f>+PROC1!J26</f>
        <v>1</v>
      </c>
    </row>
    <row r="25" spans="2:7" ht="13" x14ac:dyDescent="0.3">
      <c r="B25" s="114"/>
      <c r="D25" s="115" t="str">
        <f>+PROC1!D27</f>
        <v>Total Ingresos mes</v>
      </c>
      <c r="E25" s="116">
        <f>+PROC1!E27</f>
        <v>0</v>
      </c>
      <c r="F25" s="116">
        <f>+PROC1!I27</f>
        <v>0</v>
      </c>
    </row>
    <row r="26" spans="2:7" x14ac:dyDescent="0.25">
      <c r="B26" s="114"/>
      <c r="F26" s="81" t="s">
        <v>23</v>
      </c>
    </row>
    <row r="27" spans="2:7" x14ac:dyDescent="0.25">
      <c r="B27" s="114"/>
    </row>
    <row r="28" spans="2:7" ht="15.5" x14ac:dyDescent="0.35">
      <c r="B28" s="114"/>
      <c r="D28" s="88" t="str">
        <f>+PROC1!D29</f>
        <v>Menos ingresos no constitutivos de renta (INCR)</v>
      </c>
      <c r="E28" s="80"/>
      <c r="F28" s="80"/>
    </row>
    <row r="29" spans="2:7" x14ac:dyDescent="0.25">
      <c r="B29" s="114"/>
      <c r="D29" s="118" t="str">
        <f>+PROC1!D30</f>
        <v>Aportes obligatorios a Fondos de Pensiones (art. 55 ET)</v>
      </c>
      <c r="E29" s="113">
        <f>+PROC1!E30</f>
        <v>0</v>
      </c>
      <c r="F29" s="113">
        <f>+PROC1!I30</f>
        <v>0</v>
      </c>
    </row>
    <row r="30" spans="2:7" x14ac:dyDescent="0.25">
      <c r="B30" s="114"/>
      <c r="D30" s="118" t="str">
        <f>+PROC1!D31</f>
        <v>Fondo de Solidaridad Pensional</v>
      </c>
      <c r="E30" s="113">
        <f>+PROC1!E31</f>
        <v>0</v>
      </c>
      <c r="F30" s="113">
        <f>+PROC1!I31</f>
        <v>0</v>
      </c>
    </row>
    <row r="31" spans="2:7" x14ac:dyDescent="0.25">
      <c r="B31" s="114"/>
      <c r="D31" s="118" t="str">
        <f>+PROC1!D32</f>
        <v>Aportes vol. a fondos de pensiones oblig. (RAI) (Art. 55 ET)</v>
      </c>
      <c r="E31" s="113"/>
      <c r="F31" s="113"/>
    </row>
    <row r="32" spans="2:7" x14ac:dyDescent="0.25">
      <c r="B32" s="114"/>
      <c r="D32" s="118" t="str">
        <f>+PROC1!D33</f>
        <v>Aportes obligatorios al sistema de salud (art. 56 ET)</v>
      </c>
      <c r="E32" s="113">
        <f>+PROC1!E33</f>
        <v>0</v>
      </c>
      <c r="F32" s="113">
        <f>+PROC1!I33</f>
        <v>0</v>
      </c>
    </row>
    <row r="33" spans="2:6" x14ac:dyDescent="0.25">
      <c r="B33" s="114"/>
      <c r="D33" s="118" t="str">
        <f>+PROC1!D34</f>
        <v>Aportes a ARL</v>
      </c>
      <c r="E33" s="113">
        <f>+PROC1!E34</f>
        <v>0</v>
      </c>
      <c r="F33" s="113">
        <f>+PROC1!I34</f>
        <v>0</v>
      </c>
    </row>
    <row r="34" spans="2:6" ht="13" x14ac:dyDescent="0.3">
      <c r="B34" s="114"/>
      <c r="D34" s="115" t="str">
        <f>+PROC1!D35</f>
        <v>Total ingresos no contitutivos de renta ni ganancia ocasional</v>
      </c>
      <c r="E34" s="113"/>
      <c r="F34" s="116">
        <f>+PROC1!I35</f>
        <v>0</v>
      </c>
    </row>
    <row r="35" spans="2:6" x14ac:dyDescent="0.25">
      <c r="B35" s="114"/>
    </row>
    <row r="36" spans="2:6" ht="13" x14ac:dyDescent="0.3">
      <c r="B36" s="114"/>
      <c r="D36" s="119" t="str">
        <f>+PROC1!D37</f>
        <v>Subtotal (A)</v>
      </c>
      <c r="E36" s="120"/>
      <c r="F36" s="116">
        <f>+PROC1!I37</f>
        <v>0</v>
      </c>
    </row>
    <row r="37" spans="2:6" ht="13" thickBot="1" x14ac:dyDescent="0.3">
      <c r="B37" s="114"/>
    </row>
    <row r="38" spans="2:6" ht="16" thickBot="1" x14ac:dyDescent="0.4">
      <c r="B38" s="109">
        <v>2</v>
      </c>
      <c r="D38" s="88" t="str">
        <f>+PROC1!D40</f>
        <v>Menos rentas exentas</v>
      </c>
    </row>
    <row r="39" spans="2:6" ht="25" x14ac:dyDescent="0.25">
      <c r="B39" s="117"/>
      <c r="D39" s="112" t="str">
        <f>+PROC1!D41</f>
        <v>Aportes a Fondos de Pensiones Voluntarias (art. 126-1 ET)</v>
      </c>
      <c r="E39" s="113">
        <f>+PROC1!E41</f>
        <v>0</v>
      </c>
      <c r="F39" s="274">
        <f>+PROC1!I41</f>
        <v>0</v>
      </c>
    </row>
    <row r="40" spans="2:6" ht="15.5" x14ac:dyDescent="0.25">
      <c r="B40" s="117"/>
      <c r="D40" s="112" t="str">
        <f>+PROC1!D42</f>
        <v>Aportes con destino a cuentas AFC (art 126-4 ET)</v>
      </c>
      <c r="E40" s="113">
        <f>+PROC1!E42</f>
        <v>0</v>
      </c>
      <c r="F40" s="275"/>
    </row>
    <row r="41" spans="2:6" ht="13" x14ac:dyDescent="0.3">
      <c r="B41" s="114"/>
      <c r="D41" s="115" t="str">
        <f>+PROC1!D43</f>
        <v>Total rentas exentas</v>
      </c>
      <c r="E41" s="116">
        <f>+PROC1!E43</f>
        <v>0</v>
      </c>
      <c r="F41" s="116">
        <f>+PROC1!I43</f>
        <v>0</v>
      </c>
    </row>
    <row r="42" spans="2:6" x14ac:dyDescent="0.25">
      <c r="B42" s="114"/>
    </row>
    <row r="43" spans="2:6" ht="13" x14ac:dyDescent="0.3">
      <c r="B43" s="114"/>
      <c r="D43" s="119" t="str">
        <f>+PROC1!D45</f>
        <v>Subtotal  (B)</v>
      </c>
      <c r="E43" s="120"/>
      <c r="F43" s="116">
        <f>+PROC1!I45</f>
        <v>0</v>
      </c>
    </row>
    <row r="44" spans="2:6" ht="13" thickBot="1" x14ac:dyDescent="0.3">
      <c r="B44" s="114"/>
    </row>
    <row r="45" spans="2:6" ht="16" thickBot="1" x14ac:dyDescent="0.4">
      <c r="B45" s="109">
        <v>3</v>
      </c>
      <c r="D45" s="88" t="str">
        <f>+PROC1!D47</f>
        <v>Menos deducciones</v>
      </c>
    </row>
    <row r="46" spans="2:6" ht="25" x14ac:dyDescent="0.25">
      <c r="B46" s="114"/>
      <c r="D46" s="112" t="str">
        <f>+PROC1!D48</f>
        <v>Pago por medicina prepagada, planes adicionales de salud y pagos por seguros de salud</v>
      </c>
      <c r="E46" s="113">
        <f>+PROC1!E48</f>
        <v>0</v>
      </c>
      <c r="F46" s="113">
        <f>+PROC1!I48</f>
        <v>0</v>
      </c>
    </row>
    <row r="47" spans="2:6" ht="25" x14ac:dyDescent="0.25">
      <c r="B47" s="114"/>
      <c r="D47" s="112" t="str">
        <f>+PROC1!D49</f>
        <v>Por dependientes (Art 387 ET)- Según el oficio 036306 de 2016, tambien aplica para independientes.</v>
      </c>
      <c r="E47" s="113">
        <f>+PROC1!E49</f>
        <v>0</v>
      </c>
      <c r="F47" s="113">
        <f>+PROC1!I49</f>
        <v>0</v>
      </c>
    </row>
    <row r="48" spans="2:6" ht="25" x14ac:dyDescent="0.25">
      <c r="B48" s="114"/>
      <c r="D48" s="112" t="str">
        <f>+PROC1!D51</f>
        <v>Intereses por prestamos de vivienda (en proporción a los meses certificados)</v>
      </c>
      <c r="E48" s="113">
        <f>+PROC1!E51</f>
        <v>0</v>
      </c>
      <c r="F48" s="113">
        <f>+PROC1!I51</f>
        <v>0</v>
      </c>
    </row>
    <row r="49" spans="2:7" x14ac:dyDescent="0.25">
      <c r="B49" s="114"/>
      <c r="D49" s="112"/>
      <c r="E49" s="113">
        <f>+PROC1!E52</f>
        <v>0</v>
      </c>
      <c r="F49" s="113">
        <f>+PROC1!I52</f>
        <v>0</v>
      </c>
    </row>
    <row r="50" spans="2:7" ht="15.5" x14ac:dyDescent="0.35">
      <c r="B50" s="114"/>
      <c r="D50" s="178" t="str">
        <f>+PROC1!D53</f>
        <v>Total deducciones</v>
      </c>
      <c r="E50" s="116" t="s">
        <v>23</v>
      </c>
      <c r="F50" s="116">
        <f>+PROC1!I53</f>
        <v>0</v>
      </c>
    </row>
    <row r="51" spans="2:7" x14ac:dyDescent="0.25">
      <c r="B51" s="114"/>
    </row>
    <row r="52" spans="2:7" ht="13" x14ac:dyDescent="0.3">
      <c r="B52" s="114"/>
      <c r="D52" s="119" t="str">
        <f>+PROC1!D55</f>
        <v>Subtotal  (C)</v>
      </c>
      <c r="E52" s="120"/>
      <c r="F52" s="116">
        <f>+PROC1!I55</f>
        <v>0</v>
      </c>
    </row>
    <row r="53" spans="2:7" x14ac:dyDescent="0.25">
      <c r="B53" s="114"/>
    </row>
    <row r="54" spans="2:7" ht="13" x14ac:dyDescent="0.3">
      <c r="B54" s="114"/>
      <c r="D54" s="119" t="str">
        <f>+PROC1!D57</f>
        <v>Menos renta exenta -25%  del subtotal (C)  (Numeral 10 art. 206 ET)</v>
      </c>
      <c r="E54" s="120"/>
      <c r="F54" s="116">
        <f>+PROC1!I57</f>
        <v>0</v>
      </c>
    </row>
    <row r="55" spans="2:7" x14ac:dyDescent="0.25">
      <c r="B55" s="114"/>
    </row>
    <row r="56" spans="2:7" ht="13" x14ac:dyDescent="0.3">
      <c r="B56" s="114"/>
      <c r="D56" s="189" t="str">
        <f>+PROC1!D59</f>
        <v>Límite del 40% sobre Rentas Exentas y Deducciones</v>
      </c>
      <c r="E56" s="190"/>
      <c r="F56" s="190">
        <f>+PROC1!I59</f>
        <v>0</v>
      </c>
    </row>
    <row r="57" spans="2:7" ht="13" x14ac:dyDescent="0.3">
      <c r="B57" s="114"/>
      <c r="D57" s="189" t="str">
        <f>+PROC1!D60</f>
        <v>Total renta exentas (incluye el 25%) y deducciones</v>
      </c>
      <c r="E57" s="190"/>
      <c r="F57" s="190">
        <f>+PROC1!I60</f>
        <v>0</v>
      </c>
    </row>
    <row r="58" spans="2:7" x14ac:dyDescent="0.25">
      <c r="B58" s="114"/>
    </row>
    <row r="59" spans="2:7" ht="15.5" x14ac:dyDescent="0.35">
      <c r="D59" s="119" t="str">
        <f>+PROC1!D63</f>
        <v>Base gravable (ver tabla)</v>
      </c>
      <c r="E59" s="120"/>
      <c r="F59" s="116">
        <f>+PROC1!I63</f>
        <v>0</v>
      </c>
      <c r="G59" s="152">
        <f ca="1">+PROC1!J63</f>
        <v>0</v>
      </c>
    </row>
    <row r="60" spans="2:7" x14ac:dyDescent="0.25"/>
    <row r="61" spans="2:7" x14ac:dyDescent="0.25">
      <c r="F61" s="121"/>
    </row>
    <row r="62" spans="2:7" ht="29.25" customHeight="1" x14ac:dyDescent="0.25">
      <c r="E62" s="111"/>
      <c r="F62" s="111" t="str">
        <f>+PROC1!I67</f>
        <v>Retención en la fuente a efectuar</v>
      </c>
    </row>
    <row r="63" spans="2:7" ht="28.15" customHeight="1" x14ac:dyDescent="0.35">
      <c r="D63" s="179" t="str">
        <f>+PROC1!D68</f>
        <v>Valor retención en la fuente a practicar por el periodo (art. 383 ET)</v>
      </c>
      <c r="E63" s="122"/>
      <c r="F63" s="122">
        <f>+PROC1!I68</f>
        <v>0</v>
      </c>
      <c r="G63" s="123">
        <f>+PROC1!J68</f>
        <v>0</v>
      </c>
    </row>
    <row r="64" spans="2:7" ht="23.5" customHeight="1" x14ac:dyDescent="0.3">
      <c r="D64" s="131"/>
      <c r="E64" s="104"/>
      <c r="F64" s="132"/>
      <c r="G64" s="123"/>
    </row>
    <row r="65" spans="4:6" x14ac:dyDescent="0.25">
      <c r="D65" s="124"/>
    </row>
    <row r="66" spans="4:6" ht="15.5" x14ac:dyDescent="0.35">
      <c r="D66" s="125" t="str">
        <f>+PROC1!D72</f>
        <v>Diseño</v>
      </c>
    </row>
    <row r="67" spans="4:6" x14ac:dyDescent="0.25"/>
    <row r="68" spans="4:6" x14ac:dyDescent="0.25">
      <c r="E68" s="80"/>
    </row>
    <row r="69" spans="4:6" x14ac:dyDescent="0.25">
      <c r="F69" s="81" t="s">
        <v>29</v>
      </c>
    </row>
    <row r="70" spans="4:6" x14ac:dyDescent="0.25">
      <c r="F70" s="81" t="s">
        <v>30</v>
      </c>
    </row>
    <row r="71" spans="4:6" x14ac:dyDescent="0.25"/>
    <row r="72" spans="4:6" x14ac:dyDescent="0.25"/>
    <row r="73" spans="4:6" x14ac:dyDescent="0.25"/>
    <row r="74" spans="4:6" x14ac:dyDescent="0.25"/>
    <row r="75" spans="4:6" x14ac:dyDescent="0.25"/>
    <row r="76" spans="4:6" x14ac:dyDescent="0.25"/>
    <row r="77" spans="4:6" x14ac:dyDescent="0.25"/>
    <row r="78" spans="4:6" x14ac:dyDescent="0.25"/>
    <row r="79" spans="4:6" x14ac:dyDescent="0.25"/>
    <row r="80" spans="4:6" x14ac:dyDescent="0.25"/>
    <row r="8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sheetData>
  <mergeCells count="1">
    <mergeCell ref="F39:F40"/>
  </mergeCells>
  <phoneticPr fontId="2" type="noConversion"/>
  <dataValidations disablePrompts="1" xWindow="951" yWindow="123" count="4">
    <dataValidation allowBlank="1" showInputMessage="1" showErrorMessage="1" prompt="Digite la totalidad de los ingresos recibidos en el año anterior" sqref="F8" xr:uid="{00000000-0002-0000-0100-000000000000}"/>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5 D24:E24" xr:uid="{00000000-0002-0000-0100-000001000000}"/>
    <dataValidation allowBlank="1" showInputMessage="1" showErrorMessage="1" prompt="Recuerde que estos pagos que efectue el empleador por concepto de alimentación  del trabajador  o de su conyugue co compañero (a) permanente, sus hijos o su padres son ingresos no constitutivos de renta" sqref="E41" xr:uid="{00000000-0002-0000-0100-000002000000}"/>
    <dataValidation allowBlank="1" showInputMessage="1" showErrorMessage="1" prompt="Digite el valor promedio mensual  correspondinte al descontado al trabajador en el año inmediatamente anterior_x000a_" sqref="E46:E49" xr:uid="{00000000-0002-0000-0100-000003000000}"/>
  </dataValidations>
  <pageMargins left="0.39370078740157483" right="0.19685039370078741" top="0.19685039370078741" bottom="0.19685039370078741" header="0" footer="0"/>
  <pageSetup scale="74" orientation="portrait" horizontalDpi="4294967293" verticalDpi="4294967293" r:id="rId1"/>
  <headerFooter alignWithMargins="0">
    <oddFooter>&amp;C&amp;D&amp;T&amp;R&amp;8
&amp;10www.consultorcontable.com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I33"/>
  <sheetViews>
    <sheetView showGridLines="0" defaultGridColor="0" colorId="23" zoomScale="115" workbookViewId="0">
      <selection activeCell="B6" sqref="B6:E6"/>
    </sheetView>
  </sheetViews>
  <sheetFormatPr baseColWidth="10" defaultColWidth="0" defaultRowHeight="12.5" outlineLevelCol="1" x14ac:dyDescent="0.25"/>
  <cols>
    <col min="1" max="1" width="0.81640625" customWidth="1"/>
    <col min="2" max="2" width="14.7265625" bestFit="1" customWidth="1"/>
    <col min="3" max="3" width="16.7265625" customWidth="1"/>
    <col min="4" max="4" width="14.1796875" customWidth="1"/>
    <col min="5" max="5" width="67.81640625" customWidth="1"/>
    <col min="6" max="6" width="13.7265625" hidden="1" customWidth="1" outlineLevel="1"/>
    <col min="7" max="7" width="14.1796875" hidden="1" customWidth="1" outlineLevel="1"/>
    <col min="8" max="8" width="16.54296875" hidden="1" customWidth="1" outlineLevel="1"/>
    <col min="9" max="9" width="11.453125" customWidth="1" collapsed="1"/>
  </cols>
  <sheetData>
    <row r="1" spans="2:8" ht="5.25" customHeight="1" x14ac:dyDescent="0.25">
      <c r="E1" s="9"/>
    </row>
    <row r="2" spans="2:8" ht="12" customHeight="1" x14ac:dyDescent="0.25">
      <c r="B2" s="236"/>
      <c r="C2" s="236"/>
      <c r="D2" s="236"/>
      <c r="E2" s="237"/>
    </row>
    <row r="3" spans="2:8" ht="15.75" customHeight="1" x14ac:dyDescent="0.35">
      <c r="B3" s="247"/>
      <c r="C3" s="276" t="s">
        <v>22</v>
      </c>
      <c r="D3" s="276"/>
      <c r="E3" s="276"/>
      <c r="F3" s="13"/>
    </row>
    <row r="4" spans="2:8" ht="17.25" customHeight="1" x14ac:dyDescent="0.25">
      <c r="B4" s="236"/>
      <c r="C4" s="236"/>
      <c r="D4" s="236"/>
      <c r="E4" s="237"/>
    </row>
    <row r="5" spans="2:8" ht="13" thickBot="1" x14ac:dyDescent="0.3"/>
    <row r="6" spans="2:8" ht="14.5" thickBot="1" x14ac:dyDescent="0.35">
      <c r="B6" s="283" t="s">
        <v>91</v>
      </c>
      <c r="C6" s="284"/>
      <c r="D6" s="284"/>
      <c r="E6" s="285"/>
    </row>
    <row r="7" spans="2:8" ht="15" customHeight="1" x14ac:dyDescent="0.3">
      <c r="B7" s="10"/>
      <c r="C7" s="1"/>
      <c r="D7" s="1" t="s">
        <v>63</v>
      </c>
      <c r="E7" s="1"/>
      <c r="G7" t="s">
        <v>3</v>
      </c>
      <c r="H7" s="4">
        <f>+PROC1!I63/PROC1!I15</f>
        <v>0</v>
      </c>
    </row>
    <row r="8" spans="2:8" ht="10.9" customHeight="1" thickBot="1" x14ac:dyDescent="0.35">
      <c r="B8" s="1"/>
      <c r="C8" s="1"/>
      <c r="D8" s="1"/>
      <c r="E8" s="1"/>
    </row>
    <row r="9" spans="2:8" ht="14.25" customHeight="1" x14ac:dyDescent="0.25">
      <c r="B9" s="281" t="s">
        <v>16</v>
      </c>
      <c r="C9" s="282"/>
      <c r="D9" s="288" t="s">
        <v>19</v>
      </c>
      <c r="E9" s="286" t="s">
        <v>20</v>
      </c>
      <c r="F9" s="279" t="s">
        <v>2</v>
      </c>
      <c r="G9" s="277" t="s">
        <v>21</v>
      </c>
      <c r="H9" s="277" t="s">
        <v>3</v>
      </c>
    </row>
    <row r="10" spans="2:8" ht="15" customHeight="1" thickBot="1" x14ac:dyDescent="0.3">
      <c r="B10" s="205" t="s">
        <v>17</v>
      </c>
      <c r="C10" s="206" t="s">
        <v>18</v>
      </c>
      <c r="D10" s="289"/>
      <c r="E10" s="287"/>
      <c r="F10" s="280"/>
      <c r="G10" s="278"/>
      <c r="H10" s="278"/>
    </row>
    <row r="11" spans="2:8" ht="23.25" customHeight="1" thickBot="1" x14ac:dyDescent="0.3">
      <c r="B11" s="220" t="s">
        <v>0</v>
      </c>
      <c r="C11" s="221">
        <v>95</v>
      </c>
      <c r="D11" s="222">
        <v>0</v>
      </c>
      <c r="E11" s="223">
        <v>0</v>
      </c>
      <c r="F11" s="214"/>
      <c r="G11" s="214"/>
      <c r="H11" s="215"/>
    </row>
    <row r="12" spans="2:8" ht="14.5" thickBot="1" x14ac:dyDescent="0.3">
      <c r="B12" s="224">
        <v>95</v>
      </c>
      <c r="C12" s="11">
        <v>150</v>
      </c>
      <c r="D12" s="12">
        <v>0.19</v>
      </c>
      <c r="E12" s="225" t="s">
        <v>85</v>
      </c>
      <c r="F12" s="214"/>
      <c r="G12" s="214" t="b">
        <f t="shared" ref="G12:G17" si="0">AND($H$7&gt;=B12,$H$7&lt;C12)</f>
        <v>0</v>
      </c>
      <c r="H12" s="215">
        <f>IF(G12=TRUE,($H$7-B12)*D12,0)</f>
        <v>0</v>
      </c>
    </row>
    <row r="13" spans="2:8" ht="28.5" thickBot="1" x14ac:dyDescent="0.3">
      <c r="B13" s="224">
        <v>150</v>
      </c>
      <c r="C13" s="11">
        <v>360</v>
      </c>
      <c r="D13" s="12">
        <v>0.28000000000000003</v>
      </c>
      <c r="E13" s="225" t="s">
        <v>86</v>
      </c>
      <c r="F13" s="229">
        <v>10</v>
      </c>
      <c r="G13" s="214" t="b">
        <f t="shared" si="0"/>
        <v>0</v>
      </c>
      <c r="H13" s="215">
        <f>IF(G13=TRUE,($H$7-B13)*D13+F13,0)</f>
        <v>0</v>
      </c>
    </row>
    <row r="14" spans="2:8" ht="28.5" thickBot="1" x14ac:dyDescent="0.3">
      <c r="B14" s="226">
        <v>360</v>
      </c>
      <c r="C14" s="227">
        <v>640</v>
      </c>
      <c r="D14" s="228">
        <v>0.33</v>
      </c>
      <c r="E14" s="225" t="s">
        <v>87</v>
      </c>
      <c r="F14" s="230">
        <v>69</v>
      </c>
      <c r="G14" s="214" t="b">
        <f t="shared" si="0"/>
        <v>0</v>
      </c>
      <c r="H14" s="215">
        <f>IF(G14=TRUE,($H$7-B14)*D14+F14,0)</f>
        <v>0</v>
      </c>
    </row>
    <row r="15" spans="2:8" ht="28.5" thickBot="1" x14ac:dyDescent="0.3">
      <c r="B15" s="226">
        <v>640</v>
      </c>
      <c r="C15" s="227">
        <v>945</v>
      </c>
      <c r="D15" s="228">
        <v>0.35</v>
      </c>
      <c r="E15" s="225" t="s">
        <v>88</v>
      </c>
      <c r="F15" s="230">
        <v>162</v>
      </c>
      <c r="G15" s="214" t="b">
        <f t="shared" si="0"/>
        <v>0</v>
      </c>
      <c r="H15" s="215">
        <f>IF(G15=TRUE,($H$7-B15)*D15+F15,0)</f>
        <v>0</v>
      </c>
    </row>
    <row r="16" spans="2:8" ht="28.5" thickBot="1" x14ac:dyDescent="0.3">
      <c r="B16" s="226">
        <v>945</v>
      </c>
      <c r="C16" s="227">
        <v>2300</v>
      </c>
      <c r="D16" s="228">
        <v>0.37</v>
      </c>
      <c r="E16" s="225" t="s">
        <v>89</v>
      </c>
      <c r="F16" s="230">
        <v>268</v>
      </c>
      <c r="G16" s="214" t="b">
        <f t="shared" si="0"/>
        <v>0</v>
      </c>
      <c r="H16" s="215">
        <f>IF(G16=TRUE,($H$7-B16)*D16+F16,0)</f>
        <v>0</v>
      </c>
    </row>
    <row r="17" spans="2:8" ht="28.5" thickBot="1" x14ac:dyDescent="0.3">
      <c r="B17" s="226">
        <v>2300</v>
      </c>
      <c r="C17" s="227" t="s">
        <v>1</v>
      </c>
      <c r="D17" s="228">
        <v>0.39</v>
      </c>
      <c r="E17" s="225" t="s">
        <v>90</v>
      </c>
      <c r="F17" s="230">
        <v>770</v>
      </c>
      <c r="G17" s="214" t="b">
        <f t="shared" si="0"/>
        <v>0</v>
      </c>
      <c r="H17" s="215">
        <f>IF(G17=TRUE,($H$7-B17)*D17+F17,0)</f>
        <v>0</v>
      </c>
    </row>
    <row r="18" spans="2:8" ht="14.5" hidden="1" thickBot="1" x14ac:dyDescent="0.3">
      <c r="B18" s="207"/>
      <c r="C18" s="208"/>
      <c r="D18" s="209"/>
      <c r="E18" s="210"/>
      <c r="F18" s="211"/>
      <c r="G18" s="212"/>
      <c r="H18" s="213"/>
    </row>
    <row r="19" spans="2:8" ht="13" thickBot="1" x14ac:dyDescent="0.3">
      <c r="H19" s="3">
        <f>SUM(H12:H18)</f>
        <v>0</v>
      </c>
    </row>
    <row r="20" spans="2:8" x14ac:dyDescent="0.25">
      <c r="B20" s="14" t="s">
        <v>4</v>
      </c>
      <c r="C20" s="6"/>
    </row>
    <row r="21" spans="2:8" x14ac:dyDescent="0.25">
      <c r="B21" s="6"/>
      <c r="C21" s="6"/>
    </row>
    <row r="22" spans="2:8" x14ac:dyDescent="0.25">
      <c r="B22" s="6"/>
      <c r="C22" s="6"/>
    </row>
    <row r="23" spans="2:8" x14ac:dyDescent="0.25">
      <c r="F23" s="2"/>
    </row>
    <row r="29" spans="2:8" x14ac:dyDescent="0.25">
      <c r="D29" s="7"/>
    </row>
    <row r="33" spans="3:4" x14ac:dyDescent="0.25">
      <c r="C33" s="8"/>
      <c r="D33" s="5"/>
    </row>
  </sheetData>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
  <sheetViews>
    <sheetView workbookViewId="0">
      <selection activeCell="G12" sqref="G12"/>
    </sheetView>
  </sheetViews>
  <sheetFormatPr baseColWidth="10" defaultColWidth="11.54296875" defaultRowHeight="12.5" x14ac:dyDescent="0.25"/>
  <cols>
    <col min="1" max="16384" width="11.54296875" style="15"/>
  </cols>
  <sheetData/>
  <sheetProtection algorithmName="SHA-512" hashValue="4CbtXIelqIzRbXqDzfvVI3sq/6p9K4A018BEi/pfbqX5EmKhCq7gIzo93eVe3U/2DmKMa+4waf7aUloFrbwivg==" saltValue="B48JSFVWuoSoNv3oGT0QXQ=="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PROC1</vt:lpstr>
      <vt:lpstr>PRINT1</vt:lpstr>
      <vt:lpstr>TABLA</vt:lpstr>
      <vt:lpstr>clave</vt:lpstr>
    </vt:vector>
  </TitlesOfParts>
  <Company>W&amp;D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William Dussan</cp:lastModifiedBy>
  <cp:lastPrinted>2021-02-11T20:01:16Z</cp:lastPrinted>
  <dcterms:created xsi:type="dcterms:W3CDTF">2008-06-25T16:51:19Z</dcterms:created>
  <dcterms:modified xsi:type="dcterms:W3CDTF">2021-09-15T23:14:29Z</dcterms:modified>
</cp:coreProperties>
</file>