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defaultThemeVersion="124226"/>
  <mc:AlternateContent xmlns:mc="http://schemas.openxmlformats.org/markup-compatibility/2006">
    <mc:Choice Requires="x15">
      <x15ac:absPath xmlns:x15ac="http://schemas.microsoft.com/office/spreadsheetml/2010/11/ac" url="C:\Users\William Dussan\Desktop\ESCRITORIO\NUEVOS APLICATIVOS\Retefuente T independientes\"/>
    </mc:Choice>
  </mc:AlternateContent>
  <xr:revisionPtr revIDLastSave="0" documentId="13_ncr:1_{35F08A54-7F23-42DF-8D54-3DEA9FA61A6F}" xr6:coauthVersionLast="47" xr6:coauthVersionMax="47" xr10:uidLastSave="{00000000-0000-0000-0000-000000000000}"/>
  <bookViews>
    <workbookView xWindow="-110" yWindow="-110" windowWidth="19420" windowHeight="10300" tabRatio="472" xr2:uid="{00000000-000D-0000-FFFF-FFFF00000000}"/>
  </bookViews>
  <sheets>
    <sheet name="PROC1" sheetId="1" r:id="rId1"/>
    <sheet name="PRINT1" sheetId="6" r:id="rId2"/>
    <sheet name="TABLA" sheetId="2" r:id="rId3"/>
    <sheet name="clave" sheetId="10"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7" i="1" l="1"/>
  <c r="D58" i="1"/>
  <c r="E58" i="1" l="1"/>
  <c r="F58" i="1" s="1"/>
  <c r="G58" i="1" s="1"/>
  <c r="I14" i="1"/>
  <c r="J55" i="1" s="1"/>
  <c r="K60" i="1" l="1"/>
  <c r="G60" i="1"/>
  <c r="H32" i="1" l="1"/>
  <c r="H41" i="1"/>
  <c r="E9" i="6" l="1"/>
  <c r="I33" i="1" l="1"/>
  <c r="K32" i="1"/>
  <c r="I31" i="1" l="1"/>
  <c r="I30" i="1"/>
  <c r="I26" i="1"/>
  <c r="I34" i="1" l="1"/>
  <c r="F24" i="6" s="1"/>
  <c r="E24" i="6"/>
  <c r="D24" i="6"/>
  <c r="F35" i="1"/>
  <c r="E35" i="1"/>
  <c r="D22" i="6"/>
  <c r="D47" i="6"/>
  <c r="D31" i="6"/>
  <c r="D27" i="6"/>
  <c r="E23" i="6"/>
  <c r="E21" i="6"/>
  <c r="E20" i="6"/>
  <c r="D25" i="6"/>
  <c r="D23" i="6"/>
  <c r="D21" i="6"/>
  <c r="D20" i="6"/>
  <c r="D19" i="6"/>
  <c r="G50" i="1"/>
  <c r="H33" i="1"/>
  <c r="G51" i="1"/>
  <c r="I51" i="1" s="1"/>
  <c r="F39" i="6" s="1"/>
  <c r="E14" i="6"/>
  <c r="G48" i="1"/>
  <c r="I48" i="1" s="1"/>
  <c r="F37" i="6" s="1"/>
  <c r="E39" i="6"/>
  <c r="D39" i="6"/>
  <c r="E43" i="1"/>
  <c r="E32" i="6" s="1"/>
  <c r="D45" i="6"/>
  <c r="E38" i="6"/>
  <c r="D38" i="6"/>
  <c r="E37" i="6"/>
  <c r="D37" i="6"/>
  <c r="I72" i="1"/>
  <c r="E40" i="6"/>
  <c r="D36" i="6"/>
  <c r="D29" i="6"/>
  <c r="D90" i="1"/>
  <c r="D92" i="1" s="1"/>
  <c r="J62" i="1" s="1"/>
  <c r="D17" i="1" s="1"/>
  <c r="D14" i="6"/>
  <c r="F8" i="6"/>
  <c r="I27" i="1"/>
  <c r="L21" i="1"/>
  <c r="I21" i="1"/>
  <c r="D54" i="6"/>
  <c r="D50" i="6"/>
  <c r="D43" i="6"/>
  <c r="D41" i="6"/>
  <c r="D34" i="6"/>
  <c r="D32" i="6"/>
  <c r="D30" i="6"/>
  <c r="D16" i="6"/>
  <c r="D15" i="6"/>
  <c r="D7" i="6"/>
  <c r="E31" i="6"/>
  <c r="E30" i="6"/>
  <c r="E15" i="6"/>
  <c r="F9" i="6"/>
  <c r="F7" i="6"/>
  <c r="D9" i="6"/>
  <c r="D8" i="6"/>
  <c r="E27" i="1"/>
  <c r="E16" i="6" s="1"/>
  <c r="F40" i="6"/>
  <c r="F15" i="6"/>
  <c r="I23" i="1" l="1"/>
  <c r="F16" i="6"/>
  <c r="H42" i="1"/>
  <c r="G32" i="1"/>
  <c r="I32" i="1" s="1"/>
  <c r="G31" i="1"/>
  <c r="J31" i="1" s="1"/>
  <c r="G33" i="1"/>
  <c r="J33" i="1" s="1"/>
  <c r="G30" i="1"/>
  <c r="J30" i="1" s="1"/>
  <c r="H35" i="1"/>
  <c r="G49" i="1"/>
  <c r="I49" i="1" s="1"/>
  <c r="F23" i="6" l="1"/>
  <c r="F38" i="6"/>
  <c r="I53" i="1"/>
  <c r="F41" i="6" s="1"/>
  <c r="F20" i="6"/>
  <c r="G35" i="1"/>
  <c r="G52" i="1" l="1"/>
  <c r="F21" i="6" l="1"/>
  <c r="I35" i="1"/>
  <c r="F25" i="6" l="1"/>
  <c r="I37" i="1"/>
  <c r="F60" i="1" l="1"/>
  <c r="I41" i="1"/>
  <c r="F27" i="6"/>
  <c r="I43" i="1" l="1"/>
  <c r="F30" i="6"/>
  <c r="F32" i="6" l="1"/>
  <c r="I45" i="1"/>
  <c r="I55" i="1" s="1"/>
  <c r="G57" i="1" s="1"/>
  <c r="F34" i="6" l="1"/>
  <c r="H57" i="1"/>
  <c r="I57" i="1" s="1"/>
  <c r="H60" i="1" l="1"/>
  <c r="I60" i="1" s="1"/>
  <c r="F43" i="6"/>
  <c r="F47" i="6" l="1"/>
  <c r="I62" i="1"/>
  <c r="F45" i="6"/>
  <c r="F50" i="6" l="1"/>
  <c r="H7" i="2"/>
  <c r="G15" i="2" l="1"/>
  <c r="H15" i="2" s="1"/>
  <c r="G14" i="2"/>
  <c r="H14" i="2" s="1"/>
  <c r="G12" i="2"/>
  <c r="H12" i="2" s="1"/>
  <c r="G13" i="2"/>
  <c r="H13" i="2" s="1"/>
  <c r="G16" i="2"/>
  <c r="H16" i="2" s="1"/>
  <c r="G17" i="2"/>
  <c r="H17" i="2" s="1"/>
  <c r="H19" i="2" l="1"/>
  <c r="I65" i="1" s="1"/>
  <c r="J65" i="1" s="1"/>
  <c r="F54" i="6" l="1"/>
  <c r="E5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Leonardo Varón Garcia</author>
    <author>WILIAM</author>
    <author>familia</author>
  </authors>
  <commentList>
    <comment ref="F13" authorId="0" shapeId="0" xr:uid="{00000000-0006-0000-0000-000001000000}">
      <text>
        <r>
          <rPr>
            <sz val="9"/>
            <color indexed="81"/>
            <rFont val="Tahoma"/>
            <family val="2"/>
          </rPr>
          <t>Si el pago que esta realizando corresponde a varios meses, por favor digite el número de meses a los que corresponde, de lo contrario deje "1"
La retefuente cambia dependiendo del numero de meses que seleccione. Parágrafo 2 Art. 383 ET</t>
        </r>
      </text>
    </comment>
    <comment ref="D32" authorId="1" shapeId="0" xr:uid="{00000000-0006-0000-0000-000002000000}">
      <text>
        <r>
          <rPr>
            <sz val="9"/>
            <color indexed="81"/>
            <rFont val="Tahoma"/>
            <family val="2"/>
          </rPr>
          <t xml:space="preserve">
Aportes voluntarios a fondos de pesriones obligatorias (Régimen ahorro individual)</t>
        </r>
      </text>
    </comment>
    <comment ref="D49" authorId="2" shapeId="0" xr:uid="{00000000-0006-0000-0000-000005000000}">
      <text>
        <r>
          <rPr>
            <sz val="9"/>
            <color indexed="81"/>
            <rFont val="Tahoma"/>
            <family val="2"/>
          </rPr>
          <t>1. Los hijos del contribuyente que tengan hasta 18 años de edad.
2. Los hijos del contribuyente con edad entre 18 y 23 años, cuando el padre o madre contribuyente persona natural se encuentre financiando su educación en instituciones formales de educación superior certificadas por el ICFES o la autoridad oficial correspondiente; o en los programas técnicos de educación no formal debidamente acreditados por la autoridad competente.
3. Los hijos del contribuyente mayores de 18 años que se encuentren en situación de dependencia originada en factores físicos o psicológicos que sean certificados por Medicina Legal.
4. El cónyuge o compañero permanente del contribuyente que se encuentre en situación de dependencia sea por ausencia de ingresos o ingresos en el año menores a doscientas sesenta (260) UVT, certificada por contador público, o por dependencia originada en factores físicos o psicológicos que sean certificados por Medicina Legal, y,
5. Los padres y los hermanos del contribuyente que se encuentren en situación de dependencia, sea por ausencia de ingresos o ingresos en el año menores a doscientas sesenta (260) UVT, certificada por contador público, o por dependencia originada en factores físicos o psicológicos que sean certificados por Medicina Legal.</t>
        </r>
        <r>
          <rPr>
            <b/>
            <sz val="9"/>
            <color indexed="81"/>
            <rFont val="Tahoma"/>
            <family val="2"/>
          </rPr>
          <t xml:space="preserve">
</t>
        </r>
      </text>
    </comment>
  </commentList>
</comments>
</file>

<file path=xl/sharedStrings.xml><?xml version="1.0" encoding="utf-8"?>
<sst xmlns="http://schemas.openxmlformats.org/spreadsheetml/2006/main" count="116" uniqueCount="99">
  <si>
    <t>&gt;0</t>
  </si>
  <si>
    <t>En adelante</t>
  </si>
  <si>
    <t>MÁS</t>
  </si>
  <si>
    <t>UVT</t>
  </si>
  <si>
    <t>Tabla netamente informativa</t>
  </si>
  <si>
    <t>www.consultorcontable.com</t>
  </si>
  <si>
    <t>Datos</t>
  </si>
  <si>
    <t>Limites</t>
  </si>
  <si>
    <t>Depuración</t>
  </si>
  <si>
    <t>Mes</t>
  </si>
  <si>
    <t>Conceptos</t>
  </si>
  <si>
    <t>Total Ingresos mes</t>
  </si>
  <si>
    <t>Subtotal  (B)</t>
  </si>
  <si>
    <t>Total deducciones</t>
  </si>
  <si>
    <t>Rangos en  UVT</t>
  </si>
  <si>
    <t>Desde</t>
  </si>
  <si>
    <t>Hasta</t>
  </si>
  <si>
    <t>Tarifa marginal</t>
  </si>
  <si>
    <t>Impuesto</t>
  </si>
  <si>
    <t>Resultado</t>
  </si>
  <si>
    <t>Tabla de retención en la fuente para ingresos laborales</t>
  </si>
  <si>
    <t xml:space="preserve"> </t>
  </si>
  <si>
    <t>Declarante</t>
  </si>
  <si>
    <t>No declarante</t>
  </si>
  <si>
    <t>30% del Ingreso tributario del año y hasta  3.800 UVT anuales (316,66 UVT Mensuales)</t>
  </si>
  <si>
    <t>Formulas Limites</t>
  </si>
  <si>
    <t/>
  </si>
  <si>
    <t>Digite nombre del contratista</t>
  </si>
  <si>
    <t>Valor del contrato</t>
  </si>
  <si>
    <t>Valor mensualizado del contrato</t>
  </si>
  <si>
    <t>Menos deducciones</t>
  </si>
  <si>
    <t>Total pagos en el mes</t>
  </si>
  <si>
    <t>Base gravable (ver tabla)</t>
  </si>
  <si>
    <t>Sin límites</t>
  </si>
  <si>
    <t xml:space="preserve">Contrato numero </t>
  </si>
  <si>
    <t>Fondo de Solidaridad Pensional</t>
  </si>
  <si>
    <t>Total rentas exentas</t>
  </si>
  <si>
    <t>MM/DD/AA</t>
  </si>
  <si>
    <t>Menos rentas exentas</t>
  </si>
  <si>
    <t>Valor retención en la fuente a practicar por el periodo (art. 383 ET)</t>
  </si>
  <si>
    <t>Información sobre el contrato (datos solamente informativos)</t>
  </si>
  <si>
    <t>Retención en la fuente a efectuar</t>
  </si>
  <si>
    <t>Nota: la retención en la fuente a practicar, corresponde al periodo al cual se</t>
  </si>
  <si>
    <t>realiza el cálculo, en este caso es de</t>
  </si>
  <si>
    <t>Aportes con destino a cuentas AFC (art 126-4 ET)</t>
  </si>
  <si>
    <t>Menos renta exenta -25%  del subtotal (C)  (Numeral 10 art. 206 ET)</t>
  </si>
  <si>
    <t>Intereses por prestamos de vivienda (en proporción a los meses certificados)</t>
  </si>
  <si>
    <t>100 UVT , promedio año anterior</t>
  </si>
  <si>
    <t>Pago por medicina prepagada, planes adicionales de salud y pagos por seguros de salud</t>
  </si>
  <si>
    <t>CC. 7.999.999</t>
  </si>
  <si>
    <t>Aportes a Fondos de Pensiones Voluntarias (art. 126-1 ET)</t>
  </si>
  <si>
    <t>Ingresos como empleado</t>
  </si>
  <si>
    <t>Menos ingresos no constitutivos de renta (INCR)</t>
  </si>
  <si>
    <t>Aportes obligatorios a Fondos de Pensiones (art. 55 ET)</t>
  </si>
  <si>
    <t>Total ingresos no contitutivos de renta ni ganancia ocasional</t>
  </si>
  <si>
    <t>Subtotal (A)</t>
  </si>
  <si>
    <t>Subtotal  (C)</t>
  </si>
  <si>
    <t>Aportes obligatorios al sistema de salud (art. 56 ET)</t>
  </si>
  <si>
    <t>Aportes vol. a fondos de pensiones oblig. (RAI) (Art. 55 ET)</t>
  </si>
  <si>
    <t>25 % del ingreso laboral y hasta 2.500 UVT</t>
  </si>
  <si>
    <t>William Dussan Salazar</t>
  </si>
  <si>
    <t>consultorcontable1@gmail.com</t>
  </si>
  <si>
    <t>Diseño</t>
  </si>
  <si>
    <t>Aportes a ARL</t>
  </si>
  <si>
    <t>(Ingreso laboral gravado expresado en UVT menos 95 UVT)*19%</t>
  </si>
  <si>
    <t>(Ingreso laboral gravado expresado en UVT menos 150 UVT)*28% más 10 UVT</t>
  </si>
  <si>
    <t>(Ingreso laboral gravado expresado en UVT menos 360 UVT)*33% más 69 UVT</t>
  </si>
  <si>
    <t>(Ingreso laboral gravado expresado en UVT menos 640 UVT)*35% más 162 UVT</t>
  </si>
  <si>
    <t>(Ingreso laboral gravado expresado en UVT menos 945 UVT)*37% más 268 UVT</t>
  </si>
  <si>
    <t>(Ingreso laboral gravado expresado en UVT menos 2300 UVT)*39% más 770 UVT</t>
  </si>
  <si>
    <t>Art. 383 del ET</t>
  </si>
  <si>
    <t>Seleccione "SI" si tiene derecho a dependientes (Art 387 ET)</t>
  </si>
  <si>
    <t>Hasta 10% de los ingresos brutos y hasta 32 UVT</t>
  </si>
  <si>
    <t>SI</t>
  </si>
  <si>
    <t>NO</t>
  </si>
  <si>
    <t>Digite los meses a los que corresponde el ingreso</t>
  </si>
  <si>
    <t>EMPRESA DE EJEMPLO</t>
  </si>
  <si>
    <t>mes</t>
  </si>
  <si>
    <t>RETE INDEPENDIENTES</t>
  </si>
  <si>
    <t>Número de meses del cálculo</t>
  </si>
  <si>
    <t>Enero de 2023</t>
  </si>
  <si>
    <t>Febrero de 2023</t>
  </si>
  <si>
    <t>Marzo de 2023</t>
  </si>
  <si>
    <t>Abril de 2023</t>
  </si>
  <si>
    <t>Mayo de 2023</t>
  </si>
  <si>
    <t>Junio de 2023</t>
  </si>
  <si>
    <t>Octubre de 2023</t>
  </si>
  <si>
    <t>Noviembre de 2023</t>
  </si>
  <si>
    <t>Diciembre de 2023</t>
  </si>
  <si>
    <t>Para rentas de trabajo diferente a relación laboral, legal o reglamentaria (Parágrafo 2 Art. 383 ET)</t>
  </si>
  <si>
    <t>790 UVT Anual</t>
  </si>
  <si>
    <t>Límite del 40% y 1.340 UVT sobre Rentas Exentas y Deducciones</t>
  </si>
  <si>
    <t xml:space="preserve">        RETENCIÓN EN LA FUENTE A TRABAJADORES INDEPENDIENTES POR RENTAS DE TRABAJO</t>
  </si>
  <si>
    <t>Valor UVT 2023</t>
  </si>
  <si>
    <t>Valor del ingreso por rentas de trabajo</t>
  </si>
  <si>
    <t>Versión 3 2023 (09/02/2023)</t>
  </si>
  <si>
    <t>Julio de 2023</t>
  </si>
  <si>
    <t>Agosto de 2023</t>
  </si>
  <si>
    <t>Septiembre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</si>
</sst>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quot;$&quot;\ * #,##0.00_ ;_ &quot;$&quot;\ * \-#,##0.00_ ;_ &quot;$&quot;\ * &quot;-&quot;??_ ;_ @_ "/>
    <numFmt numFmtId="165" formatCode="_ * #,##0.00_ ;_ * \-#,##0.00_ ;_ * &quot;-&quot;??_ ;_ @_ "/>
    <numFmt numFmtId="166" formatCode="_ * #,##0.0_ ;_ * \-#,##0.0_ ;_ * &quot;-&quot;??_ ;_ @_ "/>
    <numFmt numFmtId="167" formatCode="_ * #,##0_ ;_ * \-#,##0_ ;_ * &quot;-&quot;??_ ;_ @_ "/>
    <numFmt numFmtId="168" formatCode="0.0"/>
    <numFmt numFmtId="169" formatCode="_ &quot;$&quot;\ * #,##0_ ;_ &quot;$&quot;\ * \-#,##0_ ;_ &quot;$&quot;\ * &quot;-&quot;??_ ;_ @_ "/>
    <numFmt numFmtId="170" formatCode="0.0%"/>
    <numFmt numFmtId="171" formatCode="[$-C0A]d\-mmm\-yy;@"/>
    <numFmt numFmtId="172" formatCode="dd/mm/yy;@"/>
    <numFmt numFmtId="173" formatCode="#,##0_ ;\-#,##0\ "/>
  </numFmts>
  <fonts count="63" x14ac:knownFonts="1">
    <font>
      <sz val="10"/>
      <name val="Arial"/>
    </font>
    <font>
      <sz val="10"/>
      <name val="Arial"/>
      <family val="2"/>
    </font>
    <font>
      <sz val="8"/>
      <name val="Arial"/>
      <family val="2"/>
    </font>
    <font>
      <b/>
      <sz val="10"/>
      <name val="Arial"/>
      <family val="2"/>
    </font>
    <font>
      <sz val="11"/>
      <name val="Arial"/>
      <family val="2"/>
    </font>
    <font>
      <sz val="10"/>
      <name val="Arial"/>
      <family val="2"/>
    </font>
    <font>
      <u/>
      <sz val="10"/>
      <color indexed="12"/>
      <name val="Arial"/>
      <family val="2"/>
    </font>
    <font>
      <b/>
      <sz val="10"/>
      <name val="Tahoma"/>
      <family val="2"/>
    </font>
    <font>
      <b/>
      <sz val="12"/>
      <name val="Arial"/>
      <family val="2"/>
    </font>
    <font>
      <i/>
      <sz val="11"/>
      <name val="Arial"/>
      <family val="2"/>
    </font>
    <font>
      <sz val="10"/>
      <color indexed="56"/>
      <name val="Arial"/>
      <family val="2"/>
    </font>
    <font>
      <sz val="9"/>
      <color indexed="81"/>
      <name val="Tahoma"/>
      <family val="2"/>
    </font>
    <font>
      <b/>
      <sz val="9"/>
      <color indexed="81"/>
      <name val="Tahoma"/>
      <family val="2"/>
    </font>
    <font>
      <sz val="10"/>
      <color indexed="8"/>
      <name val="Arial"/>
      <family val="2"/>
    </font>
    <font>
      <sz val="10"/>
      <color indexed="9"/>
      <name val="Arial"/>
      <family val="2"/>
    </font>
    <font>
      <b/>
      <sz val="14"/>
      <color indexed="11"/>
      <name val="Arial"/>
      <family val="2"/>
    </font>
    <font>
      <b/>
      <sz val="16"/>
      <color indexed="11"/>
      <name val="Arial"/>
      <family val="2"/>
    </font>
    <font>
      <b/>
      <sz val="10"/>
      <color indexed="11"/>
      <name val="Arial"/>
      <family val="2"/>
    </font>
    <font>
      <sz val="10"/>
      <color indexed="12"/>
      <name val="Arial"/>
      <family val="2"/>
    </font>
    <font>
      <b/>
      <sz val="10"/>
      <color indexed="9"/>
      <name val="Arial"/>
      <family val="2"/>
    </font>
    <font>
      <b/>
      <sz val="10"/>
      <color indexed="13"/>
      <name val="Arial"/>
      <family val="2"/>
    </font>
    <font>
      <b/>
      <sz val="11"/>
      <color indexed="13"/>
      <name val="Arial"/>
      <family val="2"/>
    </font>
    <font>
      <b/>
      <sz val="12"/>
      <color indexed="53"/>
      <name val="Arial"/>
      <family val="2"/>
    </font>
    <font>
      <sz val="7"/>
      <name val="Arial"/>
      <family val="2"/>
    </font>
    <font>
      <b/>
      <sz val="7"/>
      <name val="Arial"/>
      <family val="2"/>
    </font>
    <font>
      <b/>
      <sz val="8"/>
      <name val="Arial"/>
      <family val="2"/>
    </font>
    <font>
      <b/>
      <sz val="10"/>
      <color indexed="53"/>
      <name val="Arial"/>
      <family val="2"/>
    </font>
    <font>
      <b/>
      <sz val="14"/>
      <name val="Arial"/>
      <family val="2"/>
    </font>
    <font>
      <b/>
      <sz val="16"/>
      <name val="Arial"/>
      <family val="2"/>
    </font>
    <font>
      <b/>
      <sz val="11"/>
      <name val="Arial"/>
      <family val="2"/>
    </font>
    <font>
      <sz val="12"/>
      <name val="Arial"/>
      <family val="2"/>
    </font>
    <font>
      <sz val="9"/>
      <name val="Arial"/>
      <family val="2"/>
    </font>
    <font>
      <u/>
      <sz val="10"/>
      <color theme="0"/>
      <name val="Arial"/>
      <family val="2"/>
    </font>
    <font>
      <sz val="10"/>
      <color rgb="FFFF0000"/>
      <name val="Arial"/>
      <family val="2"/>
    </font>
    <font>
      <sz val="10"/>
      <color theme="0"/>
      <name val="Arial"/>
      <family val="2"/>
    </font>
    <font>
      <b/>
      <sz val="11"/>
      <color rgb="FFFF0000"/>
      <name val="Arial"/>
      <family val="2"/>
    </font>
    <font>
      <sz val="7"/>
      <color rgb="FFFF0000"/>
      <name val="Arial"/>
      <family val="2"/>
    </font>
    <font>
      <b/>
      <sz val="10"/>
      <color rgb="FFFF0000"/>
      <name val="Arial"/>
      <family val="2"/>
    </font>
    <font>
      <b/>
      <sz val="7"/>
      <color rgb="FFFF0000"/>
      <name val="Arial"/>
      <family val="2"/>
    </font>
    <font>
      <sz val="8"/>
      <color rgb="FFFF0000"/>
      <name val="Arial"/>
      <family val="2"/>
    </font>
    <font>
      <b/>
      <sz val="8"/>
      <color rgb="FFFF0000"/>
      <name val="Arial"/>
      <family val="2"/>
    </font>
    <font>
      <b/>
      <sz val="11"/>
      <color theme="0"/>
      <name val="Arial"/>
      <family val="2"/>
    </font>
    <font>
      <b/>
      <sz val="10"/>
      <color theme="0"/>
      <name val="Arial"/>
      <family val="2"/>
    </font>
    <font>
      <b/>
      <sz val="8"/>
      <color theme="0"/>
      <name val="Arial"/>
      <family val="2"/>
    </font>
    <font>
      <sz val="11"/>
      <color rgb="FF000000"/>
      <name val="Arial"/>
      <family val="2"/>
    </font>
    <font>
      <sz val="10"/>
      <color theme="1"/>
      <name val="Arial"/>
      <family val="2"/>
    </font>
    <font>
      <b/>
      <sz val="14"/>
      <color rgb="FFFF0000"/>
      <name val="Arial"/>
      <family val="2"/>
    </font>
    <font>
      <b/>
      <sz val="12"/>
      <name val="Tahoma"/>
      <family val="2"/>
    </font>
    <font>
      <sz val="12"/>
      <color rgb="FFFF0000"/>
      <name val="Arial"/>
      <family val="2"/>
    </font>
    <font>
      <sz val="12"/>
      <color indexed="8"/>
      <name val="Arial"/>
      <family val="2"/>
    </font>
    <font>
      <sz val="11"/>
      <color theme="0" tint="-0.249977111117893"/>
      <name val="Arial"/>
      <family val="2"/>
    </font>
    <font>
      <sz val="10"/>
      <color theme="0" tint="-0.249977111117893"/>
      <name val="Arial"/>
      <family val="2"/>
    </font>
    <font>
      <b/>
      <sz val="9"/>
      <name val="Arial"/>
      <family val="2"/>
    </font>
    <font>
      <u/>
      <sz val="12"/>
      <color theme="3" tint="0.39997558519241921"/>
      <name val="Arial"/>
      <family val="2"/>
    </font>
    <font>
      <sz val="11"/>
      <color theme="0"/>
      <name val="Arial"/>
      <family val="2"/>
    </font>
    <font>
      <sz val="12"/>
      <color theme="3" tint="-0.249977111117893"/>
      <name val="Arial"/>
      <family val="2"/>
    </font>
    <font>
      <sz val="22"/>
      <name val="Arial"/>
      <family val="2"/>
    </font>
    <font>
      <b/>
      <sz val="18"/>
      <color rgb="FF000000"/>
      <name val="Arial"/>
      <family val="2"/>
    </font>
    <font>
      <sz val="14"/>
      <name val="Arial"/>
      <family val="2"/>
    </font>
    <font>
      <b/>
      <sz val="11"/>
      <color theme="1"/>
      <name val="Arial"/>
      <family val="2"/>
    </font>
    <font>
      <sz val="11"/>
      <color theme="1"/>
      <name val="Arial"/>
      <family val="2"/>
    </font>
    <font>
      <b/>
      <sz val="8"/>
      <color indexed="11"/>
      <name val="Arial"/>
      <family val="2"/>
    </font>
    <font>
      <sz val="8"/>
      <color indexed="13"/>
      <name val="Arial"/>
      <family val="2"/>
    </font>
  </fonts>
  <fills count="14">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22"/>
        <bgColor indexed="64"/>
      </patternFill>
    </fill>
    <fill>
      <patternFill patternType="solid">
        <fgColor theme="0"/>
        <bgColor indexed="24"/>
      </patternFill>
    </fill>
    <fill>
      <patternFill patternType="solid">
        <fgColor theme="0"/>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FFFF"/>
        <bgColor indexed="64"/>
      </patternFill>
    </fill>
    <fill>
      <patternFill patternType="solid">
        <fgColor rgb="FFFFC000"/>
        <bgColor indexed="64"/>
      </patternFill>
    </fill>
    <fill>
      <patternFill patternType="solid">
        <fgColor rgb="FFFF0000"/>
        <bgColor indexed="64"/>
      </patternFill>
    </fill>
    <fill>
      <patternFill patternType="solid">
        <fgColor theme="1"/>
        <bgColor indexed="64"/>
      </patternFill>
    </fill>
    <fill>
      <patternFill patternType="solid">
        <fgColor theme="0" tint="-4.9989318521683403E-2"/>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53"/>
      </left>
      <right/>
      <top style="medium">
        <color indexed="53"/>
      </top>
      <bottom style="medium">
        <color indexed="5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53"/>
      </top>
      <bottom style="medium">
        <color indexed="53"/>
      </bottom>
      <diagonal/>
    </border>
    <border>
      <left/>
      <right style="medium">
        <color indexed="53"/>
      </right>
      <top style="medium">
        <color indexed="53"/>
      </top>
      <bottom style="medium">
        <color indexed="53"/>
      </bottom>
      <diagonal/>
    </border>
    <border>
      <left style="medium">
        <color indexed="53"/>
      </left>
      <right style="medium">
        <color indexed="53"/>
      </right>
      <top style="medium">
        <color indexed="53"/>
      </top>
      <bottom style="medium">
        <color indexed="53"/>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5">
    <xf numFmtId="0" fontId="0" fillId="0" borderId="0"/>
    <xf numFmtId="0" fontId="6" fillId="0" borderId="0" applyNumberFormat="0" applyFill="0" applyBorder="0" applyAlignment="0" applyProtection="0">
      <alignment vertical="top"/>
      <protection locked="0"/>
    </xf>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288">
    <xf numFmtId="0" fontId="0" fillId="0" borderId="0" xfId="0"/>
    <xf numFmtId="0" fontId="3" fillId="0" borderId="0" xfId="0" applyFont="1" applyAlignment="1">
      <alignment horizontal="center"/>
    </xf>
    <xf numFmtId="168" fontId="0" fillId="0" borderId="0" xfId="0" applyNumberFormat="1"/>
    <xf numFmtId="165" fontId="0" fillId="0" borderId="1" xfId="2" applyFont="1" applyBorder="1"/>
    <xf numFmtId="166" fontId="0" fillId="0" borderId="0" xfId="2" applyNumberFormat="1" applyFont="1"/>
    <xf numFmtId="165" fontId="0" fillId="0" borderId="0" xfId="2" applyFont="1"/>
    <xf numFmtId="169" fontId="0" fillId="0" borderId="0" xfId="3" applyNumberFormat="1" applyFont="1"/>
    <xf numFmtId="165" fontId="0" fillId="0" borderId="0" xfId="0" applyNumberFormat="1"/>
    <xf numFmtId="170" fontId="0" fillId="0" borderId="0" xfId="4" applyNumberFormat="1" applyFont="1"/>
    <xf numFmtId="0" fontId="0" fillId="0" borderId="0" xfId="0" applyAlignment="1">
      <alignment horizontal="right"/>
    </xf>
    <xf numFmtId="0" fontId="7" fillId="0" borderId="0" xfId="0" applyFont="1" applyAlignment="1">
      <alignment horizontal="left"/>
    </xf>
    <xf numFmtId="0" fontId="4" fillId="3" borderId="2" xfId="0" applyFont="1" applyFill="1" applyBorder="1" applyAlignment="1">
      <alignment horizontal="center" vertical="top" wrapText="1"/>
    </xf>
    <xf numFmtId="9" fontId="4" fillId="3" borderId="2" xfId="0" applyNumberFormat="1" applyFont="1" applyFill="1" applyBorder="1" applyAlignment="1">
      <alignment horizontal="center" vertical="top" wrapText="1"/>
    </xf>
    <xf numFmtId="0" fontId="8" fillId="0" borderId="0" xfId="0" applyFont="1" applyAlignment="1">
      <alignment horizontal="center"/>
    </xf>
    <xf numFmtId="169" fontId="10" fillId="0" borderId="0" xfId="3" applyNumberFormat="1" applyFont="1"/>
    <xf numFmtId="0" fontId="5" fillId="0" borderId="0" xfId="0" applyFont="1"/>
    <xf numFmtId="10" fontId="13" fillId="5" borderId="0" xfId="4" applyNumberFormat="1" applyFont="1" applyFill="1" applyBorder="1" applyAlignment="1" applyProtection="1">
      <protection locked="0"/>
    </xf>
    <xf numFmtId="171" fontId="13" fillId="5" borderId="0" xfId="0" applyNumberFormat="1" applyFont="1" applyFill="1" applyProtection="1">
      <protection locked="0"/>
    </xf>
    <xf numFmtId="10" fontId="32" fillId="5" borderId="0" xfId="1" applyNumberFormat="1" applyFont="1" applyFill="1" applyBorder="1" applyAlignment="1" applyProtection="1">
      <protection locked="0"/>
    </xf>
    <xf numFmtId="167" fontId="5" fillId="0" borderId="0" xfId="2" applyNumberFormat="1" applyFont="1"/>
    <xf numFmtId="167" fontId="33" fillId="0" borderId="0" xfId="2" applyNumberFormat="1" applyFont="1"/>
    <xf numFmtId="167" fontId="34" fillId="6" borderId="0" xfId="2" applyNumberFormat="1" applyFont="1" applyFill="1" applyBorder="1" applyProtection="1">
      <protection locked="0"/>
    </xf>
    <xf numFmtId="167" fontId="33" fillId="0" borderId="0" xfId="2" applyNumberFormat="1" applyFont="1" applyFill="1"/>
    <xf numFmtId="14" fontId="5" fillId="0" borderId="0" xfId="0" applyNumberFormat="1" applyFont="1"/>
    <xf numFmtId="0" fontId="21" fillId="0" borderId="0" xfId="0" applyFont="1" applyAlignment="1">
      <alignment horizontal="left"/>
    </xf>
    <xf numFmtId="0" fontId="21" fillId="0" borderId="0" xfId="0" applyFont="1" applyAlignment="1">
      <alignment horizontal="center"/>
    </xf>
    <xf numFmtId="167" fontId="21" fillId="0" borderId="0" xfId="2" applyNumberFormat="1" applyFont="1" applyFill="1" applyBorder="1" applyAlignment="1">
      <alignment horizontal="center"/>
    </xf>
    <xf numFmtId="167" fontId="35" fillId="0" borderId="0" xfId="2" applyNumberFormat="1" applyFont="1" applyFill="1" applyBorder="1" applyAlignment="1">
      <alignment horizontal="center"/>
    </xf>
    <xf numFmtId="167" fontId="5" fillId="0" borderId="0" xfId="2" applyNumberFormat="1" applyFont="1" applyFill="1"/>
    <xf numFmtId="0" fontId="22" fillId="2" borderId="1" xfId="0" applyFont="1" applyFill="1" applyBorder="1" applyAlignment="1">
      <alignment horizontal="center" vertical="center"/>
    </xf>
    <xf numFmtId="167" fontId="5" fillId="0" borderId="0" xfId="2" applyNumberFormat="1" applyFont="1" applyAlignment="1">
      <alignment horizontal="center"/>
    </xf>
    <xf numFmtId="167" fontId="5" fillId="0" borderId="2" xfId="2" applyNumberFormat="1" applyFont="1" applyBorder="1" applyProtection="1">
      <protection locked="0"/>
    </xf>
    <xf numFmtId="172" fontId="5" fillId="0" borderId="2" xfId="2" applyNumberFormat="1" applyFont="1" applyBorder="1" applyProtection="1">
      <protection locked="0"/>
    </xf>
    <xf numFmtId="167" fontId="34" fillId="0" borderId="0" xfId="2" applyNumberFormat="1" applyFont="1"/>
    <xf numFmtId="167" fontId="3" fillId="0" borderId="0" xfId="2" applyNumberFormat="1" applyFont="1" applyAlignment="1">
      <alignment horizontal="center"/>
    </xf>
    <xf numFmtId="167" fontId="37" fillId="0" borderId="0" xfId="2" applyNumberFormat="1" applyFont="1" applyAlignment="1">
      <alignment horizontal="center"/>
    </xf>
    <xf numFmtId="0" fontId="5" fillId="0" borderId="0" xfId="0" applyFont="1" applyAlignment="1">
      <alignment horizontal="center" vertical="center"/>
    </xf>
    <xf numFmtId="167" fontId="3" fillId="4" borderId="2" xfId="2" applyNumberFormat="1" applyFont="1" applyFill="1" applyBorder="1"/>
    <xf numFmtId="167" fontId="23" fillId="0" borderId="0" xfId="2" applyNumberFormat="1" applyFont="1" applyAlignment="1">
      <alignment horizontal="center"/>
    </xf>
    <xf numFmtId="167" fontId="36" fillId="0" borderId="0" xfId="2" applyNumberFormat="1" applyFont="1" applyAlignment="1">
      <alignment horizontal="center"/>
    </xf>
    <xf numFmtId="0" fontId="22" fillId="0" borderId="0" xfId="0" applyFont="1" applyAlignment="1">
      <alignment horizontal="center" vertical="center"/>
    </xf>
    <xf numFmtId="167" fontId="39" fillId="0" borderId="5" xfId="2" applyNumberFormat="1" applyFont="1" applyBorder="1" applyAlignment="1">
      <alignment horizontal="center" vertical="center" wrapText="1"/>
    </xf>
    <xf numFmtId="167" fontId="39" fillId="0" borderId="6" xfId="2" applyNumberFormat="1" applyFont="1" applyBorder="1" applyAlignment="1">
      <alignment horizontal="center" vertical="center" wrapText="1"/>
    </xf>
    <xf numFmtId="167" fontId="39" fillId="0" borderId="7" xfId="2" applyNumberFormat="1" applyFont="1" applyBorder="1" applyAlignment="1">
      <alignment horizontal="center" vertical="center" wrapText="1"/>
    </xf>
    <xf numFmtId="167" fontId="39" fillId="0" borderId="2" xfId="2" applyNumberFormat="1" applyFont="1" applyBorder="1"/>
    <xf numFmtId="167" fontId="14" fillId="0" borderId="0" xfId="2" applyNumberFormat="1" applyFont="1"/>
    <xf numFmtId="167" fontId="39" fillId="0" borderId="2" xfId="2" applyNumberFormat="1" applyFont="1" applyFill="1" applyBorder="1" applyAlignment="1">
      <alignment horizontal="center" vertical="center" wrapText="1"/>
    </xf>
    <xf numFmtId="14" fontId="33" fillId="0" borderId="0" xfId="0" applyNumberFormat="1" applyFont="1" applyProtection="1">
      <protection hidden="1"/>
    </xf>
    <xf numFmtId="0" fontId="33" fillId="0" borderId="0" xfId="0" applyFont="1"/>
    <xf numFmtId="0" fontId="34" fillId="0" borderId="0" xfId="0" applyFont="1"/>
    <xf numFmtId="167" fontId="5" fillId="0" borderId="0" xfId="2" applyNumberFormat="1" applyFont="1" applyFill="1" applyProtection="1"/>
    <xf numFmtId="167" fontId="27" fillId="0" borderId="0" xfId="2" applyNumberFormat="1" applyFont="1" applyFill="1" applyAlignment="1" applyProtection="1">
      <alignment horizontal="left"/>
    </xf>
    <xf numFmtId="167" fontId="28" fillId="0" borderId="0" xfId="2" applyNumberFormat="1" applyFont="1" applyFill="1" applyAlignment="1" applyProtection="1">
      <alignment horizontal="right"/>
    </xf>
    <xf numFmtId="0" fontId="5" fillId="0" borderId="0" xfId="0" applyFont="1" applyAlignment="1">
      <alignment horizontal="left"/>
    </xf>
    <xf numFmtId="0" fontId="8" fillId="0" borderId="0" xfId="0" applyFont="1"/>
    <xf numFmtId="167" fontId="5" fillId="0" borderId="0" xfId="2" applyNumberFormat="1" applyFont="1" applyFill="1" applyBorder="1" applyProtection="1"/>
    <xf numFmtId="0" fontId="3" fillId="0" borderId="2" xfId="0" applyFont="1" applyBorder="1" applyAlignment="1">
      <alignment horizontal="center"/>
    </xf>
    <xf numFmtId="167" fontId="5" fillId="0" borderId="2" xfId="2" applyNumberFormat="1" applyFont="1" applyFill="1" applyBorder="1" applyAlignment="1" applyProtection="1">
      <alignment horizontal="center"/>
    </xf>
    <xf numFmtId="0" fontId="5" fillId="0" borderId="2" xfId="0" applyFont="1" applyBorder="1" applyAlignment="1">
      <alignment horizontal="center"/>
    </xf>
    <xf numFmtId="0" fontId="5" fillId="0" borderId="0" xfId="0" applyFont="1" applyAlignment="1">
      <alignment horizontal="center"/>
    </xf>
    <xf numFmtId="0" fontId="25" fillId="0" borderId="0" xfId="0" applyFont="1"/>
    <xf numFmtId="0" fontId="29" fillId="0" borderId="4" xfId="0" applyFont="1" applyBorder="1" applyAlignment="1">
      <alignment horizontal="left"/>
    </xf>
    <xf numFmtId="0" fontId="29" fillId="0" borderId="10" xfId="0" applyFont="1" applyBorder="1" applyAlignment="1">
      <alignment horizontal="center"/>
    </xf>
    <xf numFmtId="0" fontId="29" fillId="0" borderId="11" xfId="0" applyFont="1" applyBorder="1" applyAlignment="1">
      <alignment horizontal="center"/>
    </xf>
    <xf numFmtId="167" fontId="29" fillId="0" borderId="11" xfId="2" applyNumberFormat="1" applyFont="1" applyFill="1" applyBorder="1" applyAlignment="1" applyProtection="1">
      <alignment horizontal="center"/>
    </xf>
    <xf numFmtId="167" fontId="29" fillId="0" borderId="12" xfId="2" applyNumberFormat="1" applyFont="1" applyFill="1" applyBorder="1" applyAlignment="1" applyProtection="1">
      <alignment horizontal="center"/>
    </xf>
    <xf numFmtId="0" fontId="29" fillId="0" borderId="0" xfId="0" applyFont="1" applyAlignment="1">
      <alignment horizontal="left"/>
    </xf>
    <xf numFmtId="0" fontId="8" fillId="0" borderId="1" xfId="0" applyFont="1" applyBorder="1" applyAlignment="1">
      <alignment horizontal="center" vertical="center"/>
    </xf>
    <xf numFmtId="167" fontId="5" fillId="0" borderId="0" xfId="2" applyNumberFormat="1" applyFont="1" applyFill="1" applyAlignment="1" applyProtection="1">
      <alignment wrapText="1"/>
    </xf>
    <xf numFmtId="0" fontId="5" fillId="0" borderId="2" xfId="0" applyFont="1" applyBorder="1" applyAlignment="1">
      <alignment wrapText="1"/>
    </xf>
    <xf numFmtId="167" fontId="5" fillId="0" borderId="2" xfId="2" applyNumberFormat="1" applyFont="1" applyFill="1" applyBorder="1" applyProtection="1"/>
    <xf numFmtId="0" fontId="3" fillId="0" borderId="2" xfId="0" applyFont="1" applyBorder="1"/>
    <xf numFmtId="167" fontId="3" fillId="0" borderId="2" xfId="2" applyNumberFormat="1" applyFont="1" applyFill="1" applyBorder="1" applyProtection="1"/>
    <xf numFmtId="0" fontId="8" fillId="0" borderId="0" xfId="0" applyFont="1" applyAlignment="1">
      <alignment horizontal="center" vertical="center"/>
    </xf>
    <xf numFmtId="0" fontId="5" fillId="0" borderId="2" xfId="0" applyFont="1" applyBorder="1"/>
    <xf numFmtId="0" fontId="3" fillId="0" borderId="8" xfId="0" applyFont="1" applyBorder="1" applyAlignment="1">
      <alignment horizontal="left"/>
    </xf>
    <xf numFmtId="0" fontId="3" fillId="0" borderId="9" xfId="0" applyFont="1" applyBorder="1" applyAlignment="1">
      <alignment horizontal="left"/>
    </xf>
    <xf numFmtId="166" fontId="5" fillId="0" borderId="0" xfId="2" applyNumberFormat="1" applyFont="1" applyFill="1" applyProtection="1"/>
    <xf numFmtId="169" fontId="3" fillId="0" borderId="2" xfId="3" applyNumberFormat="1" applyFont="1" applyFill="1" applyBorder="1" applyProtection="1"/>
    <xf numFmtId="10" fontId="3" fillId="0" borderId="0" xfId="4" applyNumberFormat="1" applyFont="1" applyFill="1" applyProtection="1"/>
    <xf numFmtId="0" fontId="2" fillId="0" borderId="0" xfId="0" applyFont="1"/>
    <xf numFmtId="0" fontId="30" fillId="0" borderId="0" xfId="0" applyFont="1"/>
    <xf numFmtId="10" fontId="5" fillId="0" borderId="0" xfId="4" applyNumberFormat="1" applyFont="1"/>
    <xf numFmtId="10" fontId="34" fillId="0" borderId="0" xfId="4" applyNumberFormat="1" applyFont="1"/>
    <xf numFmtId="0" fontId="34" fillId="0" borderId="0" xfId="0" applyFont="1" applyAlignment="1">
      <alignment horizontal="center"/>
    </xf>
    <xf numFmtId="0" fontId="3" fillId="0" borderId="0" xfId="0" applyFont="1" applyAlignment="1">
      <alignment wrapText="1"/>
    </xf>
    <xf numFmtId="169" fontId="3" fillId="0" borderId="0" xfId="3" applyNumberFormat="1" applyFont="1" applyFill="1" applyBorder="1" applyProtection="1"/>
    <xf numFmtId="171" fontId="13" fillId="5" borderId="0" xfId="0" applyNumberFormat="1" applyFont="1" applyFill="1" applyProtection="1">
      <protection hidden="1"/>
    </xf>
    <xf numFmtId="0" fontId="3" fillId="0" borderId="0" xfId="0" applyFont="1"/>
    <xf numFmtId="167" fontId="33" fillId="0" borderId="0" xfId="2" applyNumberFormat="1" applyFont="1" applyProtection="1">
      <protection hidden="1"/>
    </xf>
    <xf numFmtId="167" fontId="5" fillId="0" borderId="2" xfId="2" applyNumberFormat="1" applyFont="1" applyBorder="1" applyAlignment="1" applyProtection="1">
      <alignment horizontal="center"/>
      <protection locked="0"/>
    </xf>
    <xf numFmtId="167" fontId="30" fillId="0" borderId="0" xfId="2" applyNumberFormat="1" applyFont="1" applyFill="1" applyProtection="1"/>
    <xf numFmtId="0" fontId="35" fillId="0" borderId="0" xfId="0" applyFont="1" applyAlignment="1">
      <alignment horizontal="left"/>
    </xf>
    <xf numFmtId="0" fontId="35" fillId="0" borderId="0" xfId="0" applyFont="1"/>
    <xf numFmtId="0" fontId="5" fillId="7" borderId="2" xfId="0" applyFont="1" applyFill="1" applyBorder="1"/>
    <xf numFmtId="0" fontId="5" fillId="7" borderId="2" xfId="0" applyFont="1" applyFill="1" applyBorder="1" applyAlignment="1">
      <alignment wrapText="1"/>
    </xf>
    <xf numFmtId="0" fontId="3" fillId="7" borderId="2" xfId="0" applyFont="1" applyFill="1" applyBorder="1" applyAlignment="1">
      <alignment horizontal="left"/>
    </xf>
    <xf numFmtId="0" fontId="3" fillId="7" borderId="2" xfId="0" applyFont="1" applyFill="1" applyBorder="1"/>
    <xf numFmtId="167" fontId="5" fillId="7" borderId="2" xfId="2" applyNumberFormat="1" applyFont="1" applyFill="1" applyBorder="1"/>
    <xf numFmtId="167" fontId="3" fillId="7" borderId="2" xfId="2" applyNumberFormat="1" applyFont="1" applyFill="1" applyBorder="1"/>
    <xf numFmtId="0" fontId="8" fillId="0" borderId="0" xfId="0" applyFont="1" applyAlignment="1">
      <alignment horizontal="left"/>
    </xf>
    <xf numFmtId="0" fontId="8" fillId="0" borderId="2" xfId="0" applyFont="1" applyBorder="1"/>
    <xf numFmtId="167" fontId="3" fillId="0" borderId="0" xfId="2" applyNumberFormat="1" applyFont="1" applyFill="1" applyAlignment="1" applyProtection="1">
      <alignment horizontal="center" wrapText="1"/>
    </xf>
    <xf numFmtId="167" fontId="39" fillId="0" borderId="7" xfId="2" applyNumberFormat="1" applyFont="1" applyBorder="1" applyAlignment="1">
      <alignment vertical="center" wrapText="1"/>
    </xf>
    <xf numFmtId="167" fontId="3" fillId="0" borderId="0" xfId="2" applyNumberFormat="1" applyFont="1" applyFill="1" applyProtection="1"/>
    <xf numFmtId="172" fontId="5" fillId="0" borderId="3" xfId="2" applyNumberFormat="1" applyFont="1" applyBorder="1" applyProtection="1">
      <protection locked="0"/>
    </xf>
    <xf numFmtId="0" fontId="5" fillId="7" borderId="21" xfId="0" applyFont="1" applyFill="1" applyBorder="1"/>
    <xf numFmtId="167" fontId="5" fillId="0" borderId="21" xfId="2" applyNumberFormat="1" applyFont="1" applyBorder="1" applyProtection="1">
      <protection locked="0"/>
    </xf>
    <xf numFmtId="167" fontId="23" fillId="0" borderId="21" xfId="2" applyNumberFormat="1" applyFont="1" applyBorder="1" applyAlignment="1">
      <alignment horizontal="center"/>
    </xf>
    <xf numFmtId="167" fontId="36" fillId="0" borderId="21" xfId="2" applyNumberFormat="1" applyFont="1" applyBorder="1" applyAlignment="1">
      <alignment horizontal="center"/>
    </xf>
    <xf numFmtId="167" fontId="5" fillId="7" borderId="21" xfId="2" applyNumberFormat="1" applyFont="1" applyFill="1" applyBorder="1"/>
    <xf numFmtId="0" fontId="3" fillId="0" borderId="21" xfId="2" applyNumberFormat="1" applyFont="1" applyFill="1" applyBorder="1" applyAlignment="1" applyProtection="1">
      <alignment horizontal="right"/>
      <protection locked="0"/>
    </xf>
    <xf numFmtId="167" fontId="21" fillId="0" borderId="21" xfId="2" applyNumberFormat="1" applyFont="1" applyFill="1" applyBorder="1" applyAlignment="1">
      <alignment horizontal="center"/>
    </xf>
    <xf numFmtId="167" fontId="35" fillId="0" borderId="21" xfId="2" applyNumberFormat="1" applyFont="1" applyFill="1" applyBorder="1" applyAlignment="1">
      <alignment horizontal="center"/>
    </xf>
    <xf numFmtId="167" fontId="21" fillId="7" borderId="21" xfId="2" applyNumberFormat="1" applyFont="1" applyFill="1" applyBorder="1" applyAlignment="1">
      <alignment horizontal="center"/>
    </xf>
    <xf numFmtId="167" fontId="5" fillId="0" borderId="21" xfId="2" applyNumberFormat="1" applyFont="1" applyFill="1" applyBorder="1" applyAlignment="1">
      <alignment horizontal="center"/>
    </xf>
    <xf numFmtId="0" fontId="5" fillId="7" borderId="2" xfId="0" applyFont="1" applyFill="1" applyBorder="1" applyAlignment="1">
      <alignment vertical="center"/>
    </xf>
    <xf numFmtId="0" fontId="4" fillId="3" borderId="14" xfId="0" applyFont="1" applyFill="1" applyBorder="1" applyAlignment="1">
      <alignment horizontal="center" vertical="top" wrapText="1"/>
    </xf>
    <xf numFmtId="0" fontId="4" fillId="3" borderId="15" xfId="0" applyFont="1" applyFill="1" applyBorder="1" applyAlignment="1">
      <alignment horizontal="center" vertical="top" wrapText="1"/>
    </xf>
    <xf numFmtId="9" fontId="4" fillId="3" borderId="15" xfId="0" applyNumberFormat="1" applyFont="1" applyFill="1" applyBorder="1" applyAlignment="1">
      <alignment horizontal="center" vertical="top" wrapText="1"/>
    </xf>
    <xf numFmtId="165" fontId="4" fillId="3" borderId="16" xfId="2" applyFont="1" applyFill="1" applyBorder="1" applyAlignment="1">
      <alignment horizontal="center" vertical="top" wrapText="1"/>
    </xf>
    <xf numFmtId="0" fontId="0" fillId="0" borderId="17" xfId="0" applyBorder="1"/>
    <xf numFmtId="0" fontId="0" fillId="0" borderId="16" xfId="0" applyBorder="1"/>
    <xf numFmtId="165" fontId="0" fillId="0" borderId="16" xfId="2" applyFont="1" applyBorder="1"/>
    <xf numFmtId="0" fontId="0" fillId="0" borderId="2" xfId="0" applyBorder="1"/>
    <xf numFmtId="165" fontId="0" fillId="0" borderId="2" xfId="2" applyFont="1" applyBorder="1"/>
    <xf numFmtId="0" fontId="45" fillId="0" borderId="0" xfId="0" applyFont="1"/>
    <xf numFmtId="0" fontId="45" fillId="6" borderId="0" xfId="0" applyFont="1" applyFill="1" applyProtection="1">
      <protection hidden="1"/>
    </xf>
    <xf numFmtId="14" fontId="45" fillId="6" borderId="0" xfId="0" applyNumberFormat="1" applyFont="1" applyFill="1" applyProtection="1">
      <protection hidden="1"/>
    </xf>
    <xf numFmtId="0" fontId="45" fillId="0" borderId="0" xfId="0" applyFont="1" applyProtection="1">
      <protection hidden="1"/>
    </xf>
    <xf numFmtId="0" fontId="5" fillId="10" borderId="0" xfId="0" applyFont="1" applyFill="1"/>
    <xf numFmtId="167" fontId="5" fillId="10" borderId="0" xfId="2" applyNumberFormat="1" applyFont="1" applyFill="1"/>
    <xf numFmtId="167" fontId="33" fillId="10" borderId="0" xfId="2" applyNumberFormat="1" applyFont="1" applyFill="1"/>
    <xf numFmtId="167" fontId="15" fillId="10" borderId="0" xfId="2" applyNumberFormat="1" applyFont="1" applyFill="1" applyAlignment="1">
      <alignment horizontal="left"/>
    </xf>
    <xf numFmtId="167" fontId="16" fillId="10" borderId="0" xfId="2" applyNumberFormat="1" applyFont="1" applyFill="1" applyAlignment="1">
      <alignment horizontal="right"/>
    </xf>
    <xf numFmtId="167" fontId="17" fillId="10" borderId="0" xfId="2" applyNumberFormat="1" applyFont="1" applyFill="1" applyAlignment="1">
      <alignment horizontal="left"/>
    </xf>
    <xf numFmtId="167" fontId="46" fillId="10" borderId="0" xfId="2" applyNumberFormat="1" applyFont="1" applyFill="1" applyAlignment="1">
      <alignment horizontal="left"/>
    </xf>
    <xf numFmtId="0" fontId="5" fillId="10" borderId="0" xfId="0" applyFont="1" applyFill="1" applyAlignment="1">
      <alignment horizontal="left"/>
    </xf>
    <xf numFmtId="0" fontId="33" fillId="10" borderId="0" xfId="0" applyFont="1" applyFill="1" applyAlignment="1">
      <alignment horizontal="left"/>
    </xf>
    <xf numFmtId="167" fontId="4" fillId="10" borderId="0" xfId="2" applyNumberFormat="1" applyFont="1" applyFill="1" applyAlignment="1">
      <alignment horizontal="center"/>
    </xf>
    <xf numFmtId="167" fontId="48" fillId="0" borderId="0" xfId="2" applyNumberFormat="1" applyFont="1"/>
    <xf numFmtId="0" fontId="48" fillId="0" borderId="0" xfId="0" applyFont="1"/>
    <xf numFmtId="171" fontId="49" fillId="5" borderId="0" xfId="0" applyNumberFormat="1" applyFont="1" applyFill="1" applyProtection="1">
      <protection locked="0"/>
    </xf>
    <xf numFmtId="167" fontId="18" fillId="0" borderId="0" xfId="2" applyNumberFormat="1" applyFont="1" applyAlignment="1" applyProtection="1">
      <alignment horizontal="center" vertical="center" wrapText="1"/>
      <protection hidden="1"/>
    </xf>
    <xf numFmtId="167" fontId="41" fillId="8" borderId="2" xfId="2" applyNumberFormat="1" applyFont="1" applyFill="1" applyBorder="1" applyAlignment="1">
      <alignment horizontal="center"/>
    </xf>
    <xf numFmtId="0" fontId="51" fillId="0" borderId="0" xfId="0" applyFont="1" applyProtection="1">
      <protection hidden="1"/>
    </xf>
    <xf numFmtId="14" fontId="51" fillId="0" borderId="0" xfId="0" applyNumberFormat="1" applyFont="1" applyProtection="1">
      <protection hidden="1"/>
    </xf>
    <xf numFmtId="14" fontId="45" fillId="0" borderId="0" xfId="0" applyNumberFormat="1" applyFont="1" applyAlignment="1" applyProtection="1">
      <alignment horizontal="right"/>
      <protection hidden="1"/>
    </xf>
    <xf numFmtId="0" fontId="45" fillId="0" borderId="0" xfId="0" applyFont="1" applyAlignment="1" applyProtection="1">
      <alignment horizontal="right"/>
      <protection hidden="1"/>
    </xf>
    <xf numFmtId="167" fontId="3" fillId="0" borderId="0" xfId="2" applyNumberFormat="1" applyFont="1" applyFill="1" applyBorder="1" applyAlignment="1" applyProtection="1">
      <alignment horizontal="left" vertical="center"/>
    </xf>
    <xf numFmtId="167" fontId="5" fillId="0" borderId="0" xfId="2" applyNumberFormat="1" applyFont="1" applyFill="1" applyBorder="1" applyAlignment="1" applyProtection="1">
      <alignment horizontal="center"/>
    </xf>
    <xf numFmtId="167" fontId="19" fillId="6" borderId="0" xfId="2" applyNumberFormat="1" applyFont="1" applyFill="1" applyBorder="1" applyAlignment="1" applyProtection="1">
      <alignment horizontal="left" vertical="center"/>
      <protection locked="0"/>
    </xf>
    <xf numFmtId="167" fontId="5" fillId="6" borderId="0" xfId="2" applyNumberFormat="1" applyFont="1" applyFill="1" applyBorder="1"/>
    <xf numFmtId="167" fontId="33" fillId="6" borderId="0" xfId="2" applyNumberFormat="1" applyFont="1" applyFill="1" applyBorder="1"/>
    <xf numFmtId="167" fontId="5" fillId="6" borderId="0" xfId="2" applyNumberFormat="1" applyFont="1" applyFill="1" applyBorder="1" applyAlignment="1" applyProtection="1">
      <alignment horizontal="center"/>
      <protection locked="0"/>
    </xf>
    <xf numFmtId="0" fontId="21" fillId="6" borderId="0" xfId="0" applyFont="1" applyFill="1" applyAlignment="1">
      <alignment horizontal="left"/>
    </xf>
    <xf numFmtId="0" fontId="21" fillId="6" borderId="0" xfId="0" applyFont="1" applyFill="1" applyAlignment="1">
      <alignment horizontal="center"/>
    </xf>
    <xf numFmtId="167" fontId="52" fillId="0" borderId="0" xfId="2" applyNumberFormat="1" applyFont="1" applyAlignment="1">
      <alignment horizontal="center" wrapText="1"/>
    </xf>
    <xf numFmtId="0" fontId="53" fillId="0" borderId="0" xfId="1" applyFont="1" applyAlignment="1" applyProtection="1"/>
    <xf numFmtId="0" fontId="1" fillId="0" borderId="0" xfId="0" applyFont="1"/>
    <xf numFmtId="167" fontId="43" fillId="0" borderId="0" xfId="0" applyNumberFormat="1" applyFont="1" applyProtection="1">
      <protection hidden="1"/>
    </xf>
    <xf numFmtId="165" fontId="9" fillId="3" borderId="2" xfId="2" applyFont="1" applyFill="1" applyBorder="1" applyAlignment="1">
      <alignment horizontal="center" vertical="top" wrapText="1"/>
    </xf>
    <xf numFmtId="0" fontId="44" fillId="9" borderId="2" xfId="0" applyFont="1" applyFill="1" applyBorder="1" applyAlignment="1">
      <alignment horizontal="left" vertical="top" wrapText="1"/>
    </xf>
    <xf numFmtId="0" fontId="54" fillId="12" borderId="2" xfId="0" applyFont="1" applyFill="1" applyBorder="1" applyAlignment="1">
      <alignment horizontal="center" vertical="top" wrapText="1"/>
    </xf>
    <xf numFmtId="167" fontId="55" fillId="0" borderId="0" xfId="2" applyNumberFormat="1" applyFont="1"/>
    <xf numFmtId="167" fontId="5" fillId="0" borderId="2" xfId="2" applyNumberFormat="1" applyFont="1" applyBorder="1" applyAlignment="1" applyProtection="1">
      <alignment vertical="center"/>
      <protection locked="0"/>
    </xf>
    <xf numFmtId="167" fontId="36" fillId="0" borderId="2" xfId="2" applyNumberFormat="1" applyFont="1" applyBorder="1" applyAlignment="1">
      <alignment horizontal="center" vertical="center"/>
    </xf>
    <xf numFmtId="0" fontId="34" fillId="6" borderId="0" xfId="0" applyFont="1" applyFill="1" applyAlignment="1" applyProtection="1">
      <alignment horizontal="center"/>
      <protection locked="0"/>
    </xf>
    <xf numFmtId="167" fontId="5" fillId="0" borderId="0" xfId="2" applyNumberFormat="1" applyFont="1" applyBorder="1"/>
    <xf numFmtId="173" fontId="31" fillId="0" borderId="0" xfId="2" applyNumberFormat="1" applyFont="1" applyBorder="1" applyAlignment="1">
      <alignment horizontal="center" wrapText="1"/>
    </xf>
    <xf numFmtId="1" fontId="5" fillId="0" borderId="0" xfId="0" applyNumberFormat="1" applyFont="1"/>
    <xf numFmtId="167" fontId="5" fillId="7" borderId="2" xfId="2" applyNumberFormat="1" applyFont="1" applyFill="1" applyBorder="1" applyAlignment="1">
      <alignment vertical="center"/>
    </xf>
    <xf numFmtId="167" fontId="41" fillId="6" borderId="0" xfId="2" applyNumberFormat="1" applyFont="1" applyFill="1" applyBorder="1" applyAlignment="1">
      <alignment horizontal="center"/>
    </xf>
    <xf numFmtId="0" fontId="41" fillId="8" borderId="2" xfId="0" applyFont="1" applyFill="1" applyBorder="1" applyAlignment="1">
      <alignment horizontal="center"/>
    </xf>
    <xf numFmtId="167" fontId="20" fillId="6" borderId="0" xfId="2" applyNumberFormat="1" applyFont="1" applyFill="1" applyBorder="1" applyAlignment="1">
      <alignment horizontal="center"/>
    </xf>
    <xf numFmtId="167" fontId="19" fillId="8" borderId="2" xfId="2" applyNumberFormat="1" applyFont="1" applyFill="1" applyBorder="1" applyAlignment="1" applyProtection="1">
      <alignment horizontal="center" vertical="center"/>
    </xf>
    <xf numFmtId="167" fontId="19" fillId="8" borderId="2" xfId="2" applyNumberFormat="1" applyFont="1" applyFill="1" applyBorder="1" applyAlignment="1" applyProtection="1">
      <alignment horizontal="center" vertical="center" wrapText="1"/>
    </xf>
    <xf numFmtId="1" fontId="56" fillId="0" borderId="2" xfId="2" applyNumberFormat="1" applyFont="1" applyBorder="1" applyAlignment="1" applyProtection="1">
      <alignment horizontal="center" vertical="justify"/>
      <protection locked="0"/>
    </xf>
    <xf numFmtId="167" fontId="5" fillId="13" borderId="2" xfId="2" applyNumberFormat="1" applyFont="1" applyFill="1" applyBorder="1" applyAlignment="1" applyProtection="1">
      <alignment horizontal="center"/>
    </xf>
    <xf numFmtId="0" fontId="3" fillId="0" borderId="2"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4" fillId="10" borderId="0" xfId="0" applyFont="1" applyFill="1"/>
    <xf numFmtId="0" fontId="57" fillId="10" borderId="0" xfId="0" applyFont="1" applyFill="1"/>
    <xf numFmtId="167" fontId="5" fillId="6" borderId="0" xfId="2" applyNumberFormat="1" applyFont="1" applyFill="1"/>
    <xf numFmtId="0" fontId="5" fillId="6" borderId="0" xfId="0" applyFont="1" applyFill="1"/>
    <xf numFmtId="167" fontId="15" fillId="6" borderId="0" xfId="2" applyNumberFormat="1" applyFont="1" applyFill="1" applyAlignment="1">
      <alignment horizontal="left"/>
    </xf>
    <xf numFmtId="167" fontId="18" fillId="6" borderId="0" xfId="2" applyNumberFormat="1" applyFont="1" applyFill="1" applyAlignment="1" applyProtection="1">
      <alignment horizontal="center" vertical="center" wrapText="1"/>
      <protection hidden="1"/>
    </xf>
    <xf numFmtId="167" fontId="33" fillId="6" borderId="0" xfId="2" applyNumberFormat="1" applyFont="1" applyFill="1"/>
    <xf numFmtId="0" fontId="33" fillId="6" borderId="0" xfId="0" applyFont="1" applyFill="1"/>
    <xf numFmtId="167" fontId="23" fillId="7" borderId="2" xfId="2" applyNumberFormat="1" applyFont="1" applyFill="1" applyBorder="1" applyAlignment="1">
      <alignment horizontal="center" vertical="center"/>
    </xf>
    <xf numFmtId="167" fontId="24" fillId="7" borderId="2" xfId="2" applyNumberFormat="1" applyFont="1" applyFill="1" applyBorder="1" applyAlignment="1">
      <alignment horizontal="center"/>
    </xf>
    <xf numFmtId="167" fontId="38" fillId="7" borderId="2" xfId="2" applyNumberFormat="1" applyFont="1" applyFill="1" applyBorder="1" applyAlignment="1">
      <alignment horizontal="center"/>
    </xf>
    <xf numFmtId="167" fontId="2" fillId="7" borderId="2" xfId="2" applyNumberFormat="1" applyFont="1" applyFill="1" applyBorder="1" applyAlignment="1">
      <alignment horizontal="center" vertical="center" wrapText="1"/>
    </xf>
    <xf numFmtId="167" fontId="2" fillId="7" borderId="2" xfId="2" applyNumberFormat="1" applyFont="1" applyFill="1" applyBorder="1"/>
    <xf numFmtId="0" fontId="19" fillId="8" borderId="8" xfId="0" applyFont="1" applyFill="1" applyBorder="1" applyAlignment="1">
      <alignment horizontal="left"/>
    </xf>
    <xf numFmtId="167" fontId="5" fillId="8" borderId="0" xfId="2" applyNumberFormat="1" applyFont="1" applyFill="1"/>
    <xf numFmtId="167" fontId="23" fillId="8" borderId="0" xfId="2" applyNumberFormat="1" applyFont="1" applyFill="1" applyAlignment="1">
      <alignment horizontal="center"/>
    </xf>
    <xf numFmtId="167" fontId="36" fillId="8" borderId="0" xfId="2" applyNumberFormat="1" applyFont="1" applyFill="1" applyAlignment="1">
      <alignment horizontal="center"/>
    </xf>
    <xf numFmtId="167" fontId="19" fillId="8" borderId="2" xfId="2" applyNumberFormat="1" applyFont="1" applyFill="1" applyBorder="1"/>
    <xf numFmtId="0" fontId="19" fillId="8" borderId="9" xfId="0" applyFont="1" applyFill="1" applyBorder="1" applyAlignment="1">
      <alignment horizontal="left"/>
    </xf>
    <xf numFmtId="0" fontId="19" fillId="8" borderId="3" xfId="0" applyFont="1" applyFill="1" applyBorder="1" applyAlignment="1">
      <alignment horizontal="left"/>
    </xf>
    <xf numFmtId="0" fontId="37" fillId="8" borderId="3" xfId="0" applyFont="1" applyFill="1" applyBorder="1" applyAlignment="1">
      <alignment horizontal="left"/>
    </xf>
    <xf numFmtId="167" fontId="2" fillId="8" borderId="0" xfId="2" applyNumberFormat="1" applyFont="1" applyFill="1" applyBorder="1"/>
    <xf numFmtId="0" fontId="1" fillId="7" borderId="2" xfId="0" applyFont="1" applyFill="1" applyBorder="1" applyAlignment="1">
      <alignment vertical="center" wrapText="1"/>
    </xf>
    <xf numFmtId="0" fontId="5" fillId="7" borderId="2" xfId="0" applyFont="1" applyFill="1" applyBorder="1" applyAlignment="1">
      <alignment vertical="center" wrapText="1"/>
    </xf>
    <xf numFmtId="0" fontId="3" fillId="8" borderId="8" xfId="0" applyFont="1" applyFill="1" applyBorder="1" applyAlignment="1">
      <alignment horizontal="left"/>
    </xf>
    <xf numFmtId="0" fontId="3" fillId="8" borderId="9" xfId="0" applyFont="1" applyFill="1" applyBorder="1" applyAlignment="1">
      <alignment horizontal="left"/>
    </xf>
    <xf numFmtId="0" fontId="3" fillId="8" borderId="3" xfId="0" applyFont="1" applyFill="1" applyBorder="1" applyAlignment="1">
      <alignment horizontal="left"/>
    </xf>
    <xf numFmtId="167" fontId="3" fillId="8" borderId="3" xfId="2" applyNumberFormat="1" applyFont="1" applyFill="1" applyBorder="1"/>
    <xf numFmtId="167" fontId="1" fillId="0" borderId="0" xfId="2" applyNumberFormat="1" applyFont="1"/>
    <xf numFmtId="167" fontId="1" fillId="8" borderId="2" xfId="2" applyNumberFormat="1" applyFont="1" applyFill="1" applyBorder="1" applyAlignment="1">
      <alignment horizontal="center"/>
    </xf>
    <xf numFmtId="167" fontId="31" fillId="8" borderId="2" xfId="2" applyNumberFormat="1" applyFont="1" applyFill="1" applyBorder="1" applyAlignment="1">
      <alignment horizontal="center"/>
    </xf>
    <xf numFmtId="167" fontId="3" fillId="8" borderId="2" xfId="2" applyNumberFormat="1" applyFont="1" applyFill="1" applyBorder="1"/>
    <xf numFmtId="166" fontId="1" fillId="0" borderId="0" xfId="2" applyNumberFormat="1" applyFont="1" applyFill="1"/>
    <xf numFmtId="0" fontId="3" fillId="0" borderId="0" xfId="0" applyFont="1" applyAlignment="1">
      <alignment horizontal="left" wrapText="1"/>
    </xf>
    <xf numFmtId="0" fontId="3" fillId="6" borderId="0" xfId="0" applyFont="1" applyFill="1" applyAlignment="1">
      <alignment horizontal="left" wrapText="1"/>
    </xf>
    <xf numFmtId="167" fontId="3" fillId="8" borderId="2" xfId="2" applyNumberFormat="1" applyFont="1" applyFill="1" applyBorder="1" applyProtection="1">
      <protection hidden="1"/>
    </xf>
    <xf numFmtId="167" fontId="58" fillId="0" borderId="0" xfId="2" applyNumberFormat="1" applyFont="1" applyAlignment="1" applyProtection="1">
      <protection hidden="1"/>
    </xf>
    <xf numFmtId="167" fontId="43" fillId="12" borderId="2" xfId="2" applyNumberFormat="1" applyFont="1" applyFill="1" applyBorder="1" applyAlignment="1">
      <alignment vertical="center"/>
    </xf>
    <xf numFmtId="169" fontId="41" fillId="12" borderId="2" xfId="3" applyNumberFormat="1" applyFont="1" applyFill="1" applyBorder="1" applyAlignment="1" applyProtection="1">
      <alignment vertical="center"/>
      <protection hidden="1"/>
    </xf>
    <xf numFmtId="167" fontId="3" fillId="7" borderId="2" xfId="2" applyNumberFormat="1" applyFont="1" applyFill="1" applyBorder="1" applyAlignment="1" applyProtection="1">
      <alignment horizontal="center"/>
    </xf>
    <xf numFmtId="167" fontId="52" fillId="7" borderId="5" xfId="2" applyNumberFormat="1" applyFont="1" applyFill="1" applyBorder="1" applyAlignment="1" applyProtection="1">
      <alignment wrapText="1"/>
    </xf>
    <xf numFmtId="167" fontId="31" fillId="0" borderId="7" xfId="2" applyNumberFormat="1" applyFont="1" applyFill="1" applyBorder="1" applyProtection="1"/>
    <xf numFmtId="167" fontId="3" fillId="7" borderId="2" xfId="2" applyNumberFormat="1" applyFont="1" applyFill="1" applyBorder="1" applyAlignment="1" applyProtection="1">
      <alignment horizontal="left" vertical="center"/>
    </xf>
    <xf numFmtId="10" fontId="3" fillId="0" borderId="2" xfId="4" applyNumberFormat="1" applyFont="1" applyFill="1" applyBorder="1" applyProtection="1"/>
    <xf numFmtId="167" fontId="5" fillId="0" borderId="0" xfId="2" applyNumberFormat="1" applyFont="1" applyProtection="1">
      <protection locked="0"/>
    </xf>
    <xf numFmtId="167" fontId="5" fillId="6" borderId="0" xfId="2" applyNumberFormat="1" applyFont="1" applyFill="1" applyProtection="1">
      <protection locked="0"/>
    </xf>
    <xf numFmtId="0" fontId="5" fillId="6" borderId="0" xfId="0" applyFont="1" applyFill="1" applyProtection="1">
      <protection locked="0"/>
    </xf>
    <xf numFmtId="0" fontId="5" fillId="0" borderId="0" xfId="0" applyFont="1" applyProtection="1">
      <protection locked="0"/>
    </xf>
    <xf numFmtId="167" fontId="1" fillId="0" borderId="0" xfId="2" applyNumberFormat="1" applyFont="1" applyProtection="1">
      <protection locked="0"/>
    </xf>
    <xf numFmtId="167" fontId="2" fillId="0" borderId="0" xfId="2" applyNumberFormat="1" applyFont="1" applyAlignment="1" applyProtection="1">
      <protection locked="0" hidden="1"/>
    </xf>
    <xf numFmtId="167" fontId="5" fillId="0" borderId="0" xfId="2" applyNumberFormat="1" applyFont="1" applyFill="1" applyProtection="1">
      <protection locked="0"/>
    </xf>
    <xf numFmtId="167" fontId="48" fillId="0" borderId="0" xfId="2" applyNumberFormat="1" applyFont="1" applyProtection="1">
      <protection locked="0"/>
    </xf>
    <xf numFmtId="167" fontId="48" fillId="6" borderId="0" xfId="2" applyNumberFormat="1" applyFont="1" applyFill="1" applyProtection="1">
      <protection locked="0"/>
    </xf>
    <xf numFmtId="0" fontId="48" fillId="6" borderId="0" xfId="0" applyFont="1" applyFill="1" applyProtection="1">
      <protection locked="0"/>
    </xf>
    <xf numFmtId="0" fontId="33" fillId="0" borderId="0" xfId="0" applyFont="1" applyProtection="1">
      <protection locked="0"/>
    </xf>
    <xf numFmtId="0" fontId="41" fillId="0" borderId="0" xfId="0" applyFont="1" applyAlignment="1" applyProtection="1">
      <alignment horizontal="left"/>
      <protection locked="0"/>
    </xf>
    <xf numFmtId="0" fontId="41" fillId="0" borderId="0" xfId="0" applyFont="1" applyAlignment="1" applyProtection="1">
      <alignment horizontal="left"/>
      <protection locked="0" hidden="1"/>
    </xf>
    <xf numFmtId="167" fontId="25" fillId="0" borderId="0" xfId="2" applyNumberFormat="1" applyFont="1" applyFill="1" applyBorder="1" applyProtection="1">
      <protection locked="0"/>
    </xf>
    <xf numFmtId="167" fontId="40" fillId="0" borderId="0" xfId="2" applyNumberFormat="1" applyFont="1" applyFill="1" applyBorder="1" applyProtection="1">
      <protection locked="0"/>
    </xf>
    <xf numFmtId="169" fontId="26" fillId="0" borderId="0" xfId="3" applyNumberFormat="1" applyFont="1" applyFill="1" applyBorder="1" applyProtection="1">
      <protection locked="0"/>
    </xf>
    <xf numFmtId="10" fontId="26" fillId="0" borderId="0" xfId="4" applyNumberFormat="1" applyFont="1" applyFill="1" applyBorder="1" applyProtection="1">
      <protection locked="0"/>
    </xf>
    <xf numFmtId="0" fontId="42" fillId="0" borderId="0" xfId="0" applyFont="1" applyAlignment="1" applyProtection="1">
      <alignment horizontal="left"/>
      <protection locked="0"/>
    </xf>
    <xf numFmtId="0" fontId="14" fillId="0" borderId="0" xfId="0" applyFont="1"/>
    <xf numFmtId="0" fontId="50" fillId="0" borderId="0" xfId="0" applyFont="1" applyAlignment="1">
      <alignment horizontal="left" vertical="center" readingOrder="2"/>
    </xf>
    <xf numFmtId="0" fontId="59" fillId="0" borderId="19" xfId="0" applyFont="1" applyBorder="1" applyAlignment="1">
      <alignment horizontal="left" vertical="center" readingOrder="2"/>
    </xf>
    <xf numFmtId="0" fontId="60" fillId="0" borderId="19" xfId="0" applyFont="1" applyBorder="1" applyAlignment="1">
      <alignment horizontal="left" vertical="center" readingOrder="2"/>
    </xf>
    <xf numFmtId="167" fontId="61" fillId="10" borderId="0" xfId="2" applyNumberFormat="1" applyFont="1" applyFill="1" applyAlignment="1">
      <alignment horizontal="right"/>
    </xf>
    <xf numFmtId="167" fontId="62" fillId="10" borderId="0" xfId="2" applyNumberFormat="1" applyFont="1" applyFill="1" applyAlignment="1">
      <alignment horizontal="right"/>
    </xf>
    <xf numFmtId="0" fontId="2" fillId="10" borderId="0" xfId="0" applyFont="1" applyFill="1"/>
    <xf numFmtId="167" fontId="39" fillId="0" borderId="5" xfId="2" applyNumberFormat="1" applyFont="1" applyBorder="1" applyAlignment="1" applyProtection="1">
      <alignment vertical="center" wrapText="1"/>
      <protection locked="0"/>
    </xf>
    <xf numFmtId="167" fontId="1" fillId="8" borderId="2" xfId="2" applyNumberFormat="1" applyFont="1" applyFill="1" applyBorder="1" applyAlignment="1" applyProtection="1">
      <alignment horizontal="center"/>
    </xf>
    <xf numFmtId="167" fontId="1" fillId="0" borderId="2" xfId="2" applyNumberFormat="1" applyFont="1" applyBorder="1" applyProtection="1">
      <protection locked="0"/>
    </xf>
    <xf numFmtId="167" fontId="39" fillId="0" borderId="0" xfId="2" applyNumberFormat="1" applyFont="1" applyProtection="1">
      <protection locked="0"/>
    </xf>
    <xf numFmtId="10" fontId="41" fillId="12" borderId="2" xfId="4" applyNumberFormat="1" applyFont="1" applyFill="1" applyBorder="1" applyAlignment="1">
      <alignment vertical="center"/>
    </xf>
    <xf numFmtId="0" fontId="29" fillId="0" borderId="2" xfId="0" applyFont="1" applyBorder="1" applyAlignment="1">
      <alignment wrapText="1"/>
    </xf>
    <xf numFmtId="167" fontId="39" fillId="0" borderId="0" xfId="2" applyNumberFormat="1" applyFont="1" applyAlignment="1">
      <alignment horizontal="left" wrapText="1"/>
    </xf>
    <xf numFmtId="167" fontId="37" fillId="6" borderId="3" xfId="2" applyNumberFormat="1" applyFont="1" applyFill="1" applyBorder="1" applyAlignment="1" applyProtection="1">
      <alignment horizontal="left"/>
      <protection locked="0"/>
    </xf>
    <xf numFmtId="167" fontId="36" fillId="0" borderId="0" xfId="2" applyNumberFormat="1" applyFont="1" applyAlignment="1">
      <alignment horizontal="left"/>
    </xf>
    <xf numFmtId="167" fontId="33" fillId="0" borderId="0" xfId="0" applyNumberFormat="1" applyFont="1"/>
    <xf numFmtId="0" fontId="41" fillId="12" borderId="2" xfId="0" applyFont="1" applyFill="1" applyBorder="1" applyAlignment="1">
      <alignment horizontal="left" vertical="center" wrapText="1"/>
    </xf>
    <xf numFmtId="167" fontId="41" fillId="11" borderId="2" xfId="2" applyNumberFormat="1" applyFont="1" applyFill="1" applyBorder="1" applyAlignment="1">
      <alignment horizontal="center"/>
    </xf>
    <xf numFmtId="167" fontId="41" fillId="6" borderId="0" xfId="2" applyNumberFormat="1" applyFont="1" applyFill="1" applyBorder="1" applyAlignment="1">
      <alignment horizontal="center"/>
    </xf>
    <xf numFmtId="0" fontId="3" fillId="8" borderId="19" xfId="0" applyFont="1" applyFill="1" applyBorder="1" applyAlignment="1">
      <alignment horizontal="left"/>
    </xf>
    <xf numFmtId="0" fontId="3" fillId="8" borderId="0" xfId="0" applyFont="1" applyFill="1" applyAlignment="1">
      <alignment horizontal="left"/>
    </xf>
    <xf numFmtId="0" fontId="1" fillId="7" borderId="5" xfId="0" applyFont="1" applyFill="1" applyBorder="1" applyAlignment="1">
      <alignment horizontal="left" vertical="center" wrapText="1"/>
    </xf>
    <xf numFmtId="0" fontId="5" fillId="7" borderId="7" xfId="0" applyFont="1" applyFill="1" applyBorder="1" applyAlignment="1">
      <alignment horizontal="left" vertical="center" wrapText="1"/>
    </xf>
    <xf numFmtId="167" fontId="2" fillId="7" borderId="5" xfId="2" applyNumberFormat="1" applyFont="1" applyFill="1" applyBorder="1" applyAlignment="1">
      <alignment horizontal="center" vertical="center" wrapText="1"/>
    </xf>
    <xf numFmtId="167" fontId="2" fillId="7" borderId="7" xfId="2" applyNumberFormat="1" applyFont="1" applyFill="1" applyBorder="1" applyAlignment="1">
      <alignment horizontal="center" vertical="center" wrapText="1"/>
    </xf>
    <xf numFmtId="167" fontId="1" fillId="0" borderId="5" xfId="2" applyNumberFormat="1" applyFont="1" applyBorder="1" applyAlignment="1" applyProtection="1">
      <alignment horizontal="right" vertical="center"/>
      <protection locked="0"/>
    </xf>
    <xf numFmtId="167" fontId="1" fillId="0" borderId="7" xfId="2" applyNumberFormat="1" applyFont="1" applyBorder="1" applyAlignment="1" applyProtection="1">
      <alignment horizontal="right" vertical="center"/>
      <protection locked="0"/>
    </xf>
    <xf numFmtId="167" fontId="5" fillId="7" borderId="5" xfId="2" applyNumberFormat="1" applyFont="1" applyFill="1" applyBorder="1" applyAlignment="1">
      <alignment horizontal="center" vertical="center"/>
    </xf>
    <xf numFmtId="167" fontId="5" fillId="7" borderId="7" xfId="2" applyNumberFormat="1" applyFont="1" applyFill="1" applyBorder="1" applyAlignment="1">
      <alignment horizontal="center" vertical="center"/>
    </xf>
    <xf numFmtId="167" fontId="2" fillId="7" borderId="6" xfId="2" applyNumberFormat="1" applyFont="1" applyFill="1" applyBorder="1" applyAlignment="1">
      <alignment horizontal="center" vertical="center" wrapText="1"/>
    </xf>
    <xf numFmtId="167" fontId="5" fillId="7" borderId="5" xfId="2" applyNumberFormat="1" applyFont="1" applyFill="1" applyBorder="1" applyAlignment="1" applyProtection="1">
      <alignment horizontal="center" vertical="center"/>
      <protection hidden="1"/>
    </xf>
    <xf numFmtId="167" fontId="5" fillId="7" borderId="6" xfId="2" applyNumberFormat="1" applyFont="1" applyFill="1" applyBorder="1" applyAlignment="1" applyProtection="1">
      <alignment horizontal="center" vertical="center"/>
      <protection hidden="1"/>
    </xf>
    <xf numFmtId="167" fontId="39" fillId="0" borderId="0" xfId="2" applyNumberFormat="1" applyFont="1" applyAlignment="1">
      <alignment horizontal="left" wrapText="1"/>
    </xf>
    <xf numFmtId="167" fontId="5" fillId="0" borderId="5" xfId="2" applyNumberFormat="1" applyFont="1" applyFill="1" applyBorder="1" applyAlignment="1" applyProtection="1">
      <alignment horizontal="center" vertical="center"/>
    </xf>
    <xf numFmtId="167" fontId="5" fillId="0" borderId="6" xfId="2" applyNumberFormat="1" applyFont="1" applyFill="1" applyBorder="1" applyAlignment="1" applyProtection="1">
      <alignment horizontal="center" vertical="center"/>
    </xf>
    <xf numFmtId="0" fontId="47" fillId="10" borderId="0" xfId="0" applyFont="1" applyFill="1" applyAlignment="1">
      <alignment horizontal="center"/>
    </xf>
    <xf numFmtId="0" fontId="54" fillId="12" borderId="2" xfId="0" applyFont="1" applyFill="1" applyBorder="1" applyAlignment="1">
      <alignment horizontal="center" vertical="center" wrapText="1"/>
    </xf>
    <xf numFmtId="0" fontId="41" fillId="12" borderId="13" xfId="0" applyFont="1" applyFill="1" applyBorder="1" applyAlignment="1">
      <alignment horizontal="left"/>
    </xf>
    <xf numFmtId="0" fontId="41" fillId="12" borderId="20" xfId="0" applyFont="1" applyFill="1" applyBorder="1" applyAlignment="1">
      <alignment horizontal="left"/>
    </xf>
    <xf numFmtId="0" fontId="41" fillId="12" borderId="18" xfId="0" applyFont="1" applyFill="1" applyBorder="1" applyAlignment="1">
      <alignment horizontal="left"/>
    </xf>
    <xf numFmtId="0" fontId="54" fillId="12" borderId="2" xfId="0" applyFont="1" applyFill="1" applyBorder="1" applyAlignment="1">
      <alignment horizontal="center" vertical="top" wrapText="1"/>
    </xf>
    <xf numFmtId="0" fontId="34" fillId="10" borderId="0" xfId="0" applyFont="1" applyFill="1"/>
    <xf numFmtId="0" fontId="33" fillId="10" borderId="0" xfId="0" applyFont="1" applyFill="1"/>
  </cellXfs>
  <cellStyles count="5">
    <cellStyle name="Hipervínculo" xfId="1" builtinId="8"/>
    <cellStyle name="Millares" xfId="2" builtinId="3"/>
    <cellStyle name="Moneda" xfId="3" builtinId="4"/>
    <cellStyle name="Normal" xfId="0" builtinId="0"/>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4.gif"/><Relationship Id="rId2" Type="http://schemas.openxmlformats.org/officeDocument/2006/relationships/image" Target="../media/image1.gif"/><Relationship Id="rId1" Type="http://schemas.openxmlformats.org/officeDocument/2006/relationships/hyperlink" Target="#PRINT1!A1"/><Relationship Id="rId6" Type="http://schemas.openxmlformats.org/officeDocument/2006/relationships/hyperlink" Target="https://www.consultorcontable.com/aporte-voluntario/" TargetMode="External"/><Relationship Id="rId5" Type="http://schemas.openxmlformats.org/officeDocument/2006/relationships/image" Target="../media/image3.png"/><Relationship Id="rId4" Type="http://schemas.openxmlformats.org/officeDocument/2006/relationships/hyperlink" Target="https://www.consultorcontable.com/herramientas/"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PROC1!A7"/></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PROC1!A7"/></Relationships>
</file>

<file path=xl/drawings/drawing1.xml><?xml version="1.0" encoding="utf-8"?>
<xdr:wsDr xmlns:xdr="http://schemas.openxmlformats.org/drawingml/2006/spreadsheetDrawing" xmlns:a="http://schemas.openxmlformats.org/drawingml/2006/main">
  <xdr:twoCellAnchor>
    <xdr:from>
      <xdr:col>2</xdr:col>
      <xdr:colOff>95997</xdr:colOff>
      <xdr:row>4</xdr:row>
      <xdr:rowOff>209176</xdr:rowOff>
    </xdr:from>
    <xdr:to>
      <xdr:col>4</xdr:col>
      <xdr:colOff>1157941</xdr:colOff>
      <xdr:row>5</xdr:row>
      <xdr:rowOff>164353</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476997" y="709705"/>
          <a:ext cx="4647826" cy="164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000">
              <a:latin typeface="Arial" panose="020B0604020202020204" pitchFamily="34" charset="0"/>
              <a:cs typeface="Arial" panose="020B0604020202020204" pitchFamily="34" charset="0"/>
            </a:rPr>
            <a:t>Nota: Retención aplicable únicamente por el periodo gravable  2023</a:t>
          </a:r>
        </a:p>
      </xdr:txBody>
    </xdr:sp>
    <xdr:clientData/>
  </xdr:twoCellAnchor>
  <xdr:twoCellAnchor editAs="oneCell">
    <xdr:from>
      <xdr:col>5</xdr:col>
      <xdr:colOff>1283633</xdr:colOff>
      <xdr:row>3</xdr:row>
      <xdr:rowOff>7471</xdr:rowOff>
    </xdr:from>
    <xdr:to>
      <xdr:col>8</xdr:col>
      <xdr:colOff>283882</xdr:colOff>
      <xdr:row>8</xdr:row>
      <xdr:rowOff>67235</xdr:rowOff>
    </xdr:to>
    <xdr:grpSp>
      <xdr:nvGrpSpPr>
        <xdr:cNvPr id="5" name="Grupo 4">
          <a:hlinkClick xmlns:r="http://schemas.openxmlformats.org/officeDocument/2006/relationships" r:id="rId1" tooltip="Ir a vista prar impresión"/>
          <a:extLst>
            <a:ext uri="{FF2B5EF4-FFF2-40B4-BE49-F238E27FC236}">
              <a16:creationId xmlns:a16="http://schemas.microsoft.com/office/drawing/2014/main" id="{00000000-0008-0000-0000-000005000000}"/>
            </a:ext>
          </a:extLst>
        </xdr:cNvPr>
        <xdr:cNvGrpSpPr/>
      </xdr:nvGrpSpPr>
      <xdr:grpSpPr>
        <a:xfrm>
          <a:off x="7148045" y="216647"/>
          <a:ext cx="1047190" cy="776941"/>
          <a:chOff x="1009650" y="114068"/>
          <a:chExt cx="695324" cy="590782"/>
        </a:xfrm>
      </xdr:grpSpPr>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3000" y="114068"/>
            <a:ext cx="438150" cy="422120"/>
          </a:xfrm>
          <a:prstGeom prst="rect">
            <a:avLst/>
          </a:prstGeom>
        </xdr:spPr>
      </xdr:pic>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1009650" y="295276"/>
            <a:ext cx="695324" cy="409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900"/>
              <a:t>Vista</a:t>
            </a:r>
            <a:br>
              <a:rPr lang="es-MX" sz="900"/>
            </a:br>
            <a:r>
              <a:rPr lang="es-MX" sz="900"/>
              <a:t> Impresión</a:t>
            </a:r>
          </a:p>
        </xdr:txBody>
      </xdr:sp>
    </xdr:grpSp>
    <xdr:clientData/>
  </xdr:twoCellAnchor>
  <xdr:twoCellAnchor>
    <xdr:from>
      <xdr:col>9</xdr:col>
      <xdr:colOff>28762</xdr:colOff>
      <xdr:row>9</xdr:row>
      <xdr:rowOff>0</xdr:rowOff>
    </xdr:from>
    <xdr:to>
      <xdr:col>12</xdr:col>
      <xdr:colOff>0</xdr:colOff>
      <xdr:row>24</xdr:row>
      <xdr:rowOff>298824</xdr:rowOff>
    </xdr:to>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8702115" y="1016000"/>
          <a:ext cx="2600885" cy="18377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solidFill>
                <a:schemeClr val="dk1"/>
              </a:solidFill>
              <a:effectLst/>
              <a:latin typeface="Arial" panose="020B0604020202020204" pitchFamily="34" charset="0"/>
              <a:ea typeface="+mn-ea"/>
              <a:cs typeface="Arial" panose="020B0604020202020204" pitchFamily="34" charset="0"/>
            </a:rPr>
            <a:t>La retención en la fuente que se calcule</a:t>
          </a:r>
          <a:r>
            <a:rPr lang="es-ES" sz="1200" baseline="0">
              <a:solidFill>
                <a:schemeClr val="dk1"/>
              </a:solidFill>
              <a:effectLst/>
              <a:latin typeface="Arial" panose="020B0604020202020204" pitchFamily="34" charset="0"/>
              <a:ea typeface="+mn-ea"/>
              <a:cs typeface="Arial" panose="020B0604020202020204" pitchFamily="34" charset="0"/>
            </a:rPr>
            <a:t> en esta herramienta </a:t>
          </a:r>
          <a:r>
            <a:rPr lang="es-ES" sz="1200">
              <a:solidFill>
                <a:schemeClr val="dk1"/>
              </a:solidFill>
              <a:effectLst/>
              <a:latin typeface="Arial" panose="020B0604020202020204" pitchFamily="34" charset="0"/>
              <a:ea typeface="+mn-ea"/>
              <a:cs typeface="Arial" panose="020B0604020202020204" pitchFamily="34" charset="0"/>
            </a:rPr>
            <a:t>es aplicable a los pagos o abonos en cuenta por concepto de rentas de trabajo que no provengan de una relación laboral o legal y reglamentaria.</a:t>
          </a:r>
        </a:p>
        <a:p>
          <a:pPr algn="ctr"/>
          <a:r>
            <a:rPr lang="es-MX" sz="1100" b="0" i="0">
              <a:solidFill>
                <a:srgbClr val="FF0000"/>
              </a:solidFill>
              <a:effectLst/>
              <a:latin typeface="Arial" panose="020B0604020202020204" pitchFamily="34" charset="0"/>
              <a:ea typeface="+mn-ea"/>
              <a:cs typeface="Arial" panose="020B0604020202020204" pitchFamily="34" charset="0"/>
            </a:rPr>
            <a:t>Parágrafo 2 Art.</a:t>
          </a:r>
          <a:r>
            <a:rPr lang="es-MX" sz="1100" b="0" i="0" baseline="0">
              <a:solidFill>
                <a:srgbClr val="FF0000"/>
              </a:solidFill>
              <a:effectLst/>
              <a:latin typeface="Arial" panose="020B0604020202020204" pitchFamily="34" charset="0"/>
              <a:ea typeface="+mn-ea"/>
              <a:cs typeface="Arial" panose="020B0604020202020204" pitchFamily="34" charset="0"/>
            </a:rPr>
            <a:t> 383 ET</a:t>
          </a:r>
        </a:p>
        <a:p>
          <a:pPr algn="ctr"/>
          <a:r>
            <a:rPr lang="es-MX" sz="1100" b="0" i="0" baseline="0">
              <a:solidFill>
                <a:srgbClr val="FF0000"/>
              </a:solidFill>
              <a:effectLst/>
              <a:latin typeface="Arial" panose="020B0604020202020204" pitchFamily="34" charset="0"/>
              <a:ea typeface="+mn-ea"/>
              <a:cs typeface="Arial" panose="020B0604020202020204" pitchFamily="34" charset="0"/>
            </a:rPr>
            <a:t>Modificado Ley 2277 de 2022</a:t>
          </a:r>
          <a:endParaRPr lang="es-MX" sz="1100">
            <a:solidFill>
              <a:srgbClr val="FF0000"/>
            </a:solidFill>
            <a:latin typeface="Arial" panose="020B0604020202020204" pitchFamily="34" charset="0"/>
            <a:cs typeface="Arial" panose="020B0604020202020204" pitchFamily="34" charset="0"/>
          </a:endParaRPr>
        </a:p>
      </xdr:txBody>
    </xdr:sp>
    <xdr:clientData/>
  </xdr:twoCellAnchor>
  <xdr:twoCellAnchor editAs="oneCell">
    <xdr:from>
      <xdr:col>12</xdr:col>
      <xdr:colOff>138516</xdr:colOff>
      <xdr:row>2</xdr:row>
      <xdr:rowOff>68533</xdr:rowOff>
    </xdr:from>
    <xdr:to>
      <xdr:col>14</xdr:col>
      <xdr:colOff>373530</xdr:colOff>
      <xdr:row>5</xdr:row>
      <xdr:rowOff>107018</xdr:rowOff>
    </xdr:to>
    <xdr:pic>
      <xdr:nvPicPr>
        <xdr:cNvPr id="9" name="Imagen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441516" y="158180"/>
          <a:ext cx="1833720" cy="658544"/>
        </a:xfrm>
        <a:prstGeom prst="rect">
          <a:avLst/>
        </a:prstGeom>
      </xdr:spPr>
    </xdr:pic>
    <xdr:clientData/>
  </xdr:twoCellAnchor>
  <xdr:twoCellAnchor>
    <xdr:from>
      <xdr:col>8</xdr:col>
      <xdr:colOff>283882</xdr:colOff>
      <xdr:row>3</xdr:row>
      <xdr:rowOff>22413</xdr:rowOff>
    </xdr:from>
    <xdr:to>
      <xdr:col>9</xdr:col>
      <xdr:colOff>569940</xdr:colOff>
      <xdr:row>5</xdr:row>
      <xdr:rowOff>90363</xdr:rowOff>
    </xdr:to>
    <xdr:grpSp>
      <xdr:nvGrpSpPr>
        <xdr:cNvPr id="11" name="Grupo 10">
          <a:hlinkClick xmlns:r="http://schemas.openxmlformats.org/officeDocument/2006/relationships" r:id="rId4"/>
          <a:extLst>
            <a:ext uri="{FF2B5EF4-FFF2-40B4-BE49-F238E27FC236}">
              <a16:creationId xmlns:a16="http://schemas.microsoft.com/office/drawing/2014/main" id="{C3C1385A-79D2-40F6-9D7D-9AEEB988B5F7}"/>
            </a:ext>
          </a:extLst>
        </xdr:cNvPr>
        <xdr:cNvGrpSpPr/>
      </xdr:nvGrpSpPr>
      <xdr:grpSpPr>
        <a:xfrm>
          <a:off x="8195235" y="231589"/>
          <a:ext cx="1675587" cy="568480"/>
          <a:chOff x="3048000" y="2209800"/>
          <a:chExt cx="1683058" cy="568480"/>
        </a:xfrm>
      </xdr:grpSpPr>
      <xdr:sp macro="" textlink="">
        <xdr:nvSpPr>
          <xdr:cNvPr id="12" name="Rectángulo: esquinas redondeadas 11">
            <a:extLst>
              <a:ext uri="{FF2B5EF4-FFF2-40B4-BE49-F238E27FC236}">
                <a16:creationId xmlns:a16="http://schemas.microsoft.com/office/drawing/2014/main" id="{0CA1A4AB-05C3-435C-90D5-FD117DC4A5E5}"/>
              </a:ext>
            </a:extLst>
          </xdr:cNvPr>
          <xdr:cNvSpPr/>
        </xdr:nvSpPr>
        <xdr:spPr>
          <a:xfrm>
            <a:off x="3048000" y="2209800"/>
            <a:ext cx="1658398" cy="568480"/>
          </a:xfrm>
          <a:prstGeom prst="roundRect">
            <a:avLst>
              <a:gd name="adj" fmla="val 1373"/>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pic>
        <xdr:nvPicPr>
          <xdr:cNvPr id="13" name="Imagen 12">
            <a:extLst>
              <a:ext uri="{FF2B5EF4-FFF2-40B4-BE49-F238E27FC236}">
                <a16:creationId xmlns:a16="http://schemas.microsoft.com/office/drawing/2014/main" id="{5C505AF1-D589-4DFF-996D-90105785D30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091156" y="2243240"/>
            <a:ext cx="484727" cy="525843"/>
          </a:xfrm>
          <a:prstGeom prst="rect">
            <a:avLst/>
          </a:prstGeom>
        </xdr:spPr>
      </xdr:pic>
      <xdr:sp macro="" textlink="">
        <xdr:nvSpPr>
          <xdr:cNvPr id="14" name="CuadroTexto 13">
            <a:extLst>
              <a:ext uri="{FF2B5EF4-FFF2-40B4-BE49-F238E27FC236}">
                <a16:creationId xmlns:a16="http://schemas.microsoft.com/office/drawing/2014/main" id="{3D29D8D1-B121-46F1-9C58-19060B0B94FB}"/>
              </a:ext>
            </a:extLst>
          </xdr:cNvPr>
          <xdr:cNvSpPr txBox="1"/>
        </xdr:nvSpPr>
        <xdr:spPr>
          <a:xfrm>
            <a:off x="3584359" y="2229864"/>
            <a:ext cx="1146699" cy="321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Descargue otras</a:t>
            </a:r>
          </a:p>
        </xdr:txBody>
      </xdr:sp>
      <xdr:sp macro="" textlink="">
        <xdr:nvSpPr>
          <xdr:cNvPr id="15" name="CuadroTexto 14">
            <a:extLst>
              <a:ext uri="{FF2B5EF4-FFF2-40B4-BE49-F238E27FC236}">
                <a16:creationId xmlns:a16="http://schemas.microsoft.com/office/drawing/2014/main" id="{864FAE22-2BC9-4FFE-AC0B-1733EBDFFF03}"/>
              </a:ext>
            </a:extLst>
          </xdr:cNvPr>
          <xdr:cNvSpPr txBox="1"/>
        </xdr:nvSpPr>
        <xdr:spPr>
          <a:xfrm>
            <a:off x="3601129" y="2428631"/>
            <a:ext cx="967912" cy="321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Herramientas</a:t>
            </a:r>
          </a:p>
        </xdr:txBody>
      </xdr:sp>
    </xdr:grpSp>
    <xdr:clientData/>
  </xdr:twoCellAnchor>
  <xdr:twoCellAnchor editAs="oneCell">
    <xdr:from>
      <xdr:col>9</xdr:col>
      <xdr:colOff>687293</xdr:colOff>
      <xdr:row>3</xdr:row>
      <xdr:rowOff>29883</xdr:rowOff>
    </xdr:from>
    <xdr:to>
      <xdr:col>11</xdr:col>
      <xdr:colOff>290222</xdr:colOff>
      <xdr:row>5</xdr:row>
      <xdr:rowOff>82177</xdr:rowOff>
    </xdr:to>
    <xdr:grpSp>
      <xdr:nvGrpSpPr>
        <xdr:cNvPr id="2" name="Grupo 1">
          <a:hlinkClick xmlns:r="http://schemas.openxmlformats.org/officeDocument/2006/relationships" r:id="rId6"/>
          <a:extLst>
            <a:ext uri="{FF2B5EF4-FFF2-40B4-BE49-F238E27FC236}">
              <a16:creationId xmlns:a16="http://schemas.microsoft.com/office/drawing/2014/main" id="{34B92103-EE3A-4BB7-8028-0F0D47BD9FB1}"/>
            </a:ext>
          </a:extLst>
        </xdr:cNvPr>
        <xdr:cNvGrpSpPr/>
      </xdr:nvGrpSpPr>
      <xdr:grpSpPr>
        <a:xfrm>
          <a:off x="9988175" y="239059"/>
          <a:ext cx="1649871" cy="552824"/>
          <a:chOff x="6981288" y="3287542"/>
          <a:chExt cx="1654001" cy="575764"/>
        </a:xfrm>
      </xdr:grpSpPr>
      <xdr:sp macro="" textlink="">
        <xdr:nvSpPr>
          <xdr:cNvPr id="8" name="Rectángulo: esquinas redondeadas 7">
            <a:extLst>
              <a:ext uri="{FF2B5EF4-FFF2-40B4-BE49-F238E27FC236}">
                <a16:creationId xmlns:a16="http://schemas.microsoft.com/office/drawing/2014/main" id="{5BB7F606-0C16-0E9B-B814-CE101D5F8BD1}"/>
              </a:ext>
            </a:extLst>
          </xdr:cNvPr>
          <xdr:cNvSpPr/>
        </xdr:nvSpPr>
        <xdr:spPr>
          <a:xfrm>
            <a:off x="6981288" y="3287542"/>
            <a:ext cx="1654001" cy="575764"/>
          </a:xfrm>
          <a:prstGeom prst="roundRect">
            <a:avLst>
              <a:gd name="adj" fmla="val 1373"/>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sp macro="" textlink="">
        <xdr:nvSpPr>
          <xdr:cNvPr id="10" name="CuadroTexto 9">
            <a:extLst>
              <a:ext uri="{FF2B5EF4-FFF2-40B4-BE49-F238E27FC236}">
                <a16:creationId xmlns:a16="http://schemas.microsoft.com/office/drawing/2014/main" id="{5F2A27E5-41E3-3548-16EC-9180F3457E0B}"/>
              </a:ext>
            </a:extLst>
          </xdr:cNvPr>
          <xdr:cNvSpPr txBox="1"/>
        </xdr:nvSpPr>
        <xdr:spPr>
          <a:xfrm>
            <a:off x="7462663" y="3307863"/>
            <a:ext cx="1162050" cy="533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50"/>
              <a:t>Realice</a:t>
            </a:r>
            <a:r>
              <a:rPr lang="es-CO" sz="1050" baseline="0"/>
              <a:t> un aporte </a:t>
            </a:r>
            <a:r>
              <a:rPr lang="es-CO" sz="1050" b="1" baseline="0">
                <a:solidFill>
                  <a:srgbClr val="FFC000"/>
                </a:solidFill>
              </a:rPr>
              <a:t>voluntario</a:t>
            </a:r>
            <a:endParaRPr lang="es-CO" sz="1050" b="1">
              <a:solidFill>
                <a:srgbClr val="FFC000"/>
              </a:solidFill>
            </a:endParaRPr>
          </a:p>
        </xdr:txBody>
      </xdr:sp>
      <xdr:pic>
        <xdr:nvPicPr>
          <xdr:cNvPr id="16" name="Imagen 15">
            <a:extLst>
              <a:ext uri="{FF2B5EF4-FFF2-40B4-BE49-F238E27FC236}">
                <a16:creationId xmlns:a16="http://schemas.microsoft.com/office/drawing/2014/main" id="{F0A802E9-772A-832A-DE73-F2B7FADD9B8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000545" y="3321049"/>
            <a:ext cx="527101" cy="514747"/>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66675</xdr:colOff>
      <xdr:row>2</xdr:row>
      <xdr:rowOff>38100</xdr:rowOff>
    </xdr:from>
    <xdr:to>
      <xdr:col>3</xdr:col>
      <xdr:colOff>107752</xdr:colOff>
      <xdr:row>4</xdr:row>
      <xdr:rowOff>48986</xdr:rowOff>
    </xdr:to>
    <xdr:pic>
      <xdr:nvPicPr>
        <xdr:cNvPr id="3" name="Imagen 2" descr="Imagen relacionada">
          <a:hlinkClick xmlns:r="http://schemas.openxmlformats.org/officeDocument/2006/relationships" r:id="rId1" tooltip="Retornar"/>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171450" y="209550"/>
          <a:ext cx="412552" cy="306161"/>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xdr:from>
      <xdr:col>2</xdr:col>
      <xdr:colOff>82550</xdr:colOff>
      <xdr:row>54</xdr:row>
      <xdr:rowOff>234950</xdr:rowOff>
    </xdr:from>
    <xdr:to>
      <xdr:col>5</xdr:col>
      <xdr:colOff>1479550</xdr:colOff>
      <xdr:row>62</xdr:row>
      <xdr:rowOff>0</xdr:rowOff>
    </xdr:to>
    <xdr:sp macro="" textlink="">
      <xdr:nvSpPr>
        <xdr:cNvPr id="4" name="CuadroTexto 3">
          <a:extLst>
            <a:ext uri="{FF2B5EF4-FFF2-40B4-BE49-F238E27FC236}">
              <a16:creationId xmlns:a16="http://schemas.microsoft.com/office/drawing/2014/main" id="{D773F0B2-7E30-46C6-B49C-863115F2A297}"/>
            </a:ext>
          </a:extLst>
        </xdr:cNvPr>
        <xdr:cNvSpPr txBox="1"/>
      </xdr:nvSpPr>
      <xdr:spPr>
        <a:xfrm>
          <a:off x="463550" y="9493250"/>
          <a:ext cx="6921500" cy="1212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solidFill>
                <a:schemeClr val="dk1"/>
              </a:solidFill>
              <a:effectLst/>
              <a:latin typeface="Arial" panose="020B0604020202020204" pitchFamily="34" charset="0"/>
              <a:ea typeface="+mn-ea"/>
              <a:cs typeface="Arial" panose="020B0604020202020204" pitchFamily="34" charset="0"/>
            </a:rPr>
            <a:t>La retención en la fuente que se calcule</a:t>
          </a:r>
          <a:r>
            <a:rPr lang="es-ES" sz="1200" baseline="0">
              <a:solidFill>
                <a:schemeClr val="dk1"/>
              </a:solidFill>
              <a:effectLst/>
              <a:latin typeface="Arial" panose="020B0604020202020204" pitchFamily="34" charset="0"/>
              <a:ea typeface="+mn-ea"/>
              <a:cs typeface="Arial" panose="020B0604020202020204" pitchFamily="34" charset="0"/>
            </a:rPr>
            <a:t> en esta herramienta </a:t>
          </a:r>
          <a:r>
            <a:rPr lang="es-ES" sz="1200">
              <a:solidFill>
                <a:schemeClr val="dk1"/>
              </a:solidFill>
              <a:effectLst/>
              <a:latin typeface="Arial" panose="020B0604020202020204" pitchFamily="34" charset="0"/>
              <a:ea typeface="+mn-ea"/>
              <a:cs typeface="Arial" panose="020B0604020202020204" pitchFamily="34" charset="0"/>
            </a:rPr>
            <a:t>es aplicable a los pagos o abonos en cuenta por concepto de rentas de trabajo que no provengan de una relación laboral o legal y reglamentaria.</a:t>
          </a:r>
          <a:endParaRPr lang="es-CO" sz="1200">
            <a:effectLst/>
            <a:latin typeface="Arial" panose="020B0604020202020204" pitchFamily="34" charset="0"/>
            <a:cs typeface="Arial" panose="020B0604020202020204" pitchFamily="34" charset="0"/>
          </a:endParaRPr>
        </a:p>
        <a:p>
          <a:pPr algn="ctr"/>
          <a:r>
            <a:rPr lang="es-MX" sz="1200" b="0" i="0">
              <a:solidFill>
                <a:srgbClr val="FF0000"/>
              </a:solidFill>
              <a:effectLst/>
              <a:latin typeface="Arial" panose="020B0604020202020204" pitchFamily="34" charset="0"/>
              <a:ea typeface="+mn-ea"/>
              <a:cs typeface="Arial" panose="020B0604020202020204" pitchFamily="34" charset="0"/>
            </a:rPr>
            <a:t>Parágrafo 2 Art.</a:t>
          </a:r>
          <a:r>
            <a:rPr lang="es-MX" sz="1200" b="0" i="0" baseline="0">
              <a:solidFill>
                <a:srgbClr val="FF0000"/>
              </a:solidFill>
              <a:effectLst/>
              <a:latin typeface="Arial" panose="020B0604020202020204" pitchFamily="34" charset="0"/>
              <a:ea typeface="+mn-ea"/>
              <a:cs typeface="Arial" panose="020B0604020202020204" pitchFamily="34" charset="0"/>
            </a:rPr>
            <a:t> 383 ET</a:t>
          </a:r>
          <a:endParaRPr lang="es-CO" sz="1200">
            <a:solidFill>
              <a:srgbClr val="FF0000"/>
            </a:solidFill>
            <a:effectLst/>
            <a:latin typeface="Arial" panose="020B0604020202020204" pitchFamily="34" charset="0"/>
            <a:cs typeface="Arial" panose="020B0604020202020204" pitchFamily="34" charset="0"/>
          </a:endParaRPr>
        </a:p>
        <a:p>
          <a:pPr algn="ctr"/>
          <a:r>
            <a:rPr lang="es-MX" sz="1200" b="0" i="0" baseline="0">
              <a:solidFill>
                <a:srgbClr val="FF0000"/>
              </a:solidFill>
              <a:effectLst/>
              <a:latin typeface="Arial" panose="020B0604020202020204" pitchFamily="34" charset="0"/>
              <a:ea typeface="+mn-ea"/>
              <a:cs typeface="Arial" panose="020B0604020202020204" pitchFamily="34" charset="0"/>
            </a:rPr>
            <a:t>Modificado Ley 2277 de 2022</a:t>
          </a:r>
          <a:endParaRPr lang="es-MX" sz="1200">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66261</xdr:colOff>
      <xdr:row>1</xdr:row>
      <xdr:rowOff>107674</xdr:rowOff>
    </xdr:from>
    <xdr:to>
      <xdr:col>1</xdr:col>
      <xdr:colOff>478813</xdr:colOff>
      <xdr:row>3</xdr:row>
      <xdr:rowOff>65966</xdr:rowOff>
    </xdr:to>
    <xdr:pic>
      <xdr:nvPicPr>
        <xdr:cNvPr id="3" name="Imagen 2" descr="Imagen relacionada">
          <a:hlinkClick xmlns:r="http://schemas.openxmlformats.org/officeDocument/2006/relationships" r:id="rId1" tooltip="Retornar"/>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124239" y="173935"/>
          <a:ext cx="412552" cy="306161"/>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onsultorcontable.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Z282"/>
  <sheetViews>
    <sheetView showGridLines="0" tabSelected="1" defaultGridColor="0" colorId="23" zoomScale="85" zoomScaleNormal="85" workbookViewId="0">
      <pane ySplit="8" topLeftCell="A9" activePane="bottomLeft" state="frozen"/>
      <selection pane="bottomLeft" activeCell="I13" sqref="I13"/>
    </sheetView>
  </sheetViews>
  <sheetFormatPr baseColWidth="10" defaultColWidth="0" defaultRowHeight="12.5" zeroHeight="1" outlineLevelCol="1" x14ac:dyDescent="0.25"/>
  <cols>
    <col min="1" max="1" width="1.453125" style="15" customWidth="1"/>
    <col min="2" max="2" width="4" style="15" customWidth="1"/>
    <col min="3" max="3" width="1.453125" style="15" customWidth="1"/>
    <col min="4" max="4" width="58.08984375" style="15" customWidth="1"/>
    <col min="5" max="5" width="18.90625" style="19" customWidth="1"/>
    <col min="6" max="6" width="29.26953125" style="19" customWidth="1" outlineLevel="1"/>
    <col min="7" max="7" width="18.7265625" style="20" hidden="1" customWidth="1" outlineLevel="1"/>
    <col min="8" max="8" width="15.36328125" style="20" hidden="1" customWidth="1" outlineLevel="1"/>
    <col min="9" max="9" width="19.90625" style="19" customWidth="1"/>
    <col min="10" max="10" width="11.6328125" style="19" customWidth="1"/>
    <col min="11" max="11" width="17.6328125" style="19" customWidth="1"/>
    <col min="12" max="12" width="11.453125" style="19" customWidth="1"/>
    <col min="13" max="13" width="11.453125" style="184" customWidth="1"/>
    <col min="14" max="14" width="11.453125" style="185" customWidth="1"/>
    <col min="15" max="26" width="11.453125" style="15" customWidth="1"/>
    <col min="27" max="16384" width="11.453125" style="15" hidden="1"/>
  </cols>
  <sheetData>
    <row r="1" spans="1:14" ht="5.25" customHeight="1" x14ac:dyDescent="0.25"/>
    <row r="2" spans="1:14" ht="2.25" customHeight="1" x14ac:dyDescent="0.4">
      <c r="B2" s="130"/>
      <c r="C2" s="130"/>
      <c r="D2" s="130"/>
      <c r="E2" s="131"/>
      <c r="F2" s="131"/>
      <c r="G2" s="132"/>
      <c r="H2" s="132"/>
      <c r="I2" s="131"/>
      <c r="J2" s="133"/>
      <c r="K2" s="133"/>
      <c r="L2" s="133"/>
      <c r="M2" s="186"/>
      <c r="N2" s="186"/>
    </row>
    <row r="3" spans="1:14" ht="9.5" customHeight="1" x14ac:dyDescent="0.4">
      <c r="B3" s="130"/>
      <c r="C3" s="130"/>
      <c r="D3" s="134"/>
      <c r="E3" s="135"/>
      <c r="F3" s="133"/>
      <c r="G3" s="136"/>
      <c r="H3" s="136"/>
      <c r="I3" s="133"/>
      <c r="J3" s="133"/>
      <c r="K3" s="133"/>
      <c r="L3" s="133"/>
      <c r="M3" s="186"/>
      <c r="N3" s="186"/>
    </row>
    <row r="4" spans="1:14" ht="23" x14ac:dyDescent="0.5">
      <c r="B4" s="130"/>
      <c r="C4" s="130"/>
      <c r="D4" s="183" t="s">
        <v>78</v>
      </c>
      <c r="E4" s="135"/>
      <c r="F4" s="133"/>
      <c r="G4" s="136"/>
      <c r="H4" s="136"/>
      <c r="I4" s="133"/>
      <c r="J4" s="133"/>
      <c r="K4" s="133"/>
      <c r="L4" s="133"/>
      <c r="M4" s="186"/>
      <c r="N4" s="186"/>
    </row>
    <row r="5" spans="1:14" ht="16.5" customHeight="1" x14ac:dyDescent="0.4">
      <c r="B5" s="130"/>
      <c r="C5" s="130"/>
      <c r="D5" s="182" t="s">
        <v>89</v>
      </c>
      <c r="E5" s="135"/>
      <c r="F5" s="133"/>
      <c r="G5" s="136"/>
      <c r="H5" s="136"/>
      <c r="I5" s="133"/>
      <c r="J5" s="133"/>
      <c r="K5" s="133"/>
      <c r="L5" s="133"/>
      <c r="M5" s="186"/>
      <c r="N5" s="186"/>
    </row>
    <row r="6" spans="1:14" ht="13.65" customHeight="1" x14ac:dyDescent="0.4">
      <c r="B6" s="130"/>
      <c r="C6" s="130"/>
      <c r="D6" s="248"/>
      <c r="E6" s="135"/>
      <c r="F6" s="137"/>
      <c r="G6" s="138"/>
      <c r="H6" s="138"/>
      <c r="I6" s="137"/>
      <c r="J6" s="133"/>
      <c r="K6" s="133"/>
      <c r="L6" s="133"/>
      <c r="M6" s="186"/>
      <c r="N6" s="186"/>
    </row>
    <row r="7" spans="1:14" ht="12.5" hidden="1" customHeight="1" x14ac:dyDescent="0.4">
      <c r="B7" s="130"/>
      <c r="C7" s="130"/>
      <c r="D7" s="249"/>
      <c r="E7" s="133"/>
      <c r="F7" s="133"/>
      <c r="G7" s="136"/>
      <c r="H7" s="136"/>
      <c r="I7" s="133"/>
      <c r="J7" s="133"/>
      <c r="K7" s="133"/>
      <c r="L7" s="133"/>
      <c r="M7" s="186"/>
      <c r="N7" s="186"/>
    </row>
    <row r="8" spans="1:14" ht="3.75" customHeight="1" x14ac:dyDescent="0.4">
      <c r="B8" s="130"/>
      <c r="C8" s="130"/>
      <c r="D8" s="250"/>
      <c r="E8" s="139"/>
      <c r="F8" s="131"/>
      <c r="G8" s="132"/>
      <c r="H8" s="132"/>
      <c r="I8" s="131"/>
      <c r="J8" s="133"/>
      <c r="K8" s="133"/>
      <c r="L8" s="133"/>
      <c r="M8" s="186"/>
      <c r="N8" s="186"/>
    </row>
    <row r="9" spans="1:14" ht="7.15" customHeight="1" x14ac:dyDescent="0.25"/>
    <row r="10" spans="1:14" ht="15" hidden="1" customHeight="1" x14ac:dyDescent="0.3">
      <c r="D10" s="88"/>
      <c r="E10" s="15"/>
      <c r="F10" s="84" t="s">
        <v>22</v>
      </c>
      <c r="I10" s="21"/>
      <c r="K10" s="143"/>
      <c r="L10" s="143"/>
      <c r="M10" s="187"/>
      <c r="N10" s="187"/>
    </row>
    <row r="11" spans="1:14" hidden="1" x14ac:dyDescent="0.25">
      <c r="F11" s="84" t="s">
        <v>23</v>
      </c>
      <c r="K11" s="143"/>
      <c r="L11" s="143"/>
      <c r="M11" s="187"/>
      <c r="N11" s="187"/>
    </row>
    <row r="12" spans="1:14" ht="26" x14ac:dyDescent="0.25">
      <c r="D12" s="179" t="s">
        <v>76</v>
      </c>
      <c r="F12" s="176" t="s">
        <v>75</v>
      </c>
      <c r="I12" s="175" t="s">
        <v>9</v>
      </c>
      <c r="L12" s="143"/>
      <c r="M12" s="187"/>
      <c r="N12" s="187"/>
    </row>
    <row r="13" spans="1:14" ht="27.5" x14ac:dyDescent="0.25">
      <c r="D13" s="180" t="s">
        <v>27</v>
      </c>
      <c r="F13" s="177">
        <v>12</v>
      </c>
      <c r="I13" s="90" t="s">
        <v>80</v>
      </c>
      <c r="J13" s="152"/>
      <c r="L13" s="143"/>
      <c r="M13" s="187"/>
      <c r="N13" s="187"/>
    </row>
    <row r="14" spans="1:14" ht="14" x14ac:dyDescent="0.3">
      <c r="D14" s="181" t="s">
        <v>49</v>
      </c>
      <c r="F14" s="176" t="s">
        <v>93</v>
      </c>
      <c r="G14" s="22"/>
      <c r="H14" s="22"/>
      <c r="I14" s="33" t="str">
        <f>LEFT(I13,5)</f>
        <v>Enero</v>
      </c>
      <c r="J14" s="174"/>
      <c r="L14" s="143"/>
      <c r="M14" s="187"/>
      <c r="N14" s="187"/>
    </row>
    <row r="15" spans="1:14" ht="13" x14ac:dyDescent="0.25">
      <c r="A15" s="23"/>
      <c r="D15" s="167"/>
      <c r="F15" s="178">
        <v>42412</v>
      </c>
      <c r="G15" s="153"/>
      <c r="H15" s="153"/>
      <c r="J15" s="151"/>
    </row>
    <row r="16" spans="1:14" ht="2.5" customHeight="1" x14ac:dyDescent="0.25">
      <c r="E16" s="151"/>
      <c r="F16" s="152"/>
      <c r="G16" s="153"/>
      <c r="H16" s="153"/>
      <c r="I16" s="154"/>
    </row>
    <row r="17" spans="2:12" ht="14" x14ac:dyDescent="0.3">
      <c r="D17" s="160">
        <f ca="1">+J62</f>
        <v>0</v>
      </c>
      <c r="E17" s="33"/>
      <c r="F17" s="33"/>
      <c r="G17" s="33"/>
      <c r="H17" s="33"/>
      <c r="I17" s="33"/>
      <c r="J17" s="263"/>
      <c r="K17" s="263"/>
    </row>
    <row r="18" spans="2:12" ht="14" x14ac:dyDescent="0.3">
      <c r="B18" s="155"/>
      <c r="C18" s="156"/>
      <c r="D18" s="173" t="s">
        <v>10</v>
      </c>
      <c r="E18" s="144" t="s">
        <v>6</v>
      </c>
      <c r="F18" s="144" t="s">
        <v>7</v>
      </c>
      <c r="G18" s="262" t="s">
        <v>25</v>
      </c>
      <c r="H18" s="262"/>
      <c r="I18" s="144" t="s">
        <v>8</v>
      </c>
      <c r="J18" s="172"/>
      <c r="K18" s="172"/>
    </row>
    <row r="19" spans="2:12" ht="10" customHeight="1" thickBot="1" x14ac:dyDescent="0.35">
      <c r="B19" s="24"/>
      <c r="C19" s="25"/>
      <c r="D19" s="25"/>
      <c r="E19" s="26"/>
      <c r="F19" s="26"/>
      <c r="G19" s="27"/>
      <c r="H19" s="27"/>
      <c r="I19" s="26"/>
      <c r="J19" s="26"/>
      <c r="K19" s="26"/>
      <c r="L19" s="28"/>
    </row>
    <row r="20" spans="2:12" ht="16" hidden="1" thickBot="1" x14ac:dyDescent="0.4">
      <c r="B20" s="29">
        <v>1</v>
      </c>
      <c r="C20" s="13"/>
      <c r="D20" s="92" t="s">
        <v>40</v>
      </c>
      <c r="J20" s="30" t="s">
        <v>37</v>
      </c>
      <c r="K20" s="30" t="s">
        <v>37</v>
      </c>
    </row>
    <row r="21" spans="2:12" hidden="1" x14ac:dyDescent="0.25">
      <c r="D21" s="106" t="s">
        <v>28</v>
      </c>
      <c r="E21" s="107"/>
      <c r="F21" s="108"/>
      <c r="G21" s="109"/>
      <c r="H21" s="109"/>
      <c r="I21" s="110">
        <f>+E21</f>
        <v>0</v>
      </c>
      <c r="J21" s="105">
        <v>44562</v>
      </c>
      <c r="K21" s="32">
        <v>44926</v>
      </c>
      <c r="L21" s="33">
        <f>+ROUND((((K21-J21)+1)/30),0)</f>
        <v>12</v>
      </c>
    </row>
    <row r="22" spans="2:12" ht="14" hidden="1" x14ac:dyDescent="0.3">
      <c r="B22" s="24"/>
      <c r="C22" s="25"/>
      <c r="D22" s="106" t="s">
        <v>34</v>
      </c>
      <c r="E22" s="111"/>
      <c r="F22" s="112"/>
      <c r="G22" s="113"/>
      <c r="H22" s="113"/>
      <c r="I22" s="114"/>
      <c r="J22" s="26"/>
      <c r="K22" s="26"/>
      <c r="L22" s="28"/>
    </row>
    <row r="23" spans="2:12" ht="14" hidden="1" x14ac:dyDescent="0.3">
      <c r="B23" s="24"/>
      <c r="C23" s="25"/>
      <c r="D23" s="106" t="s">
        <v>29</v>
      </c>
      <c r="E23" s="115"/>
      <c r="F23" s="112"/>
      <c r="G23" s="113"/>
      <c r="H23" s="113"/>
      <c r="I23" s="110">
        <f>+IF((L21&gt;1),(I21/L21),(I21))</f>
        <v>0</v>
      </c>
      <c r="J23" s="26"/>
      <c r="K23" s="26"/>
      <c r="L23" s="28"/>
    </row>
    <row r="24" spans="2:12" ht="13.5" hidden="1" thickBot="1" x14ac:dyDescent="0.35">
      <c r="D24" s="1"/>
      <c r="E24" s="34"/>
      <c r="F24" s="34"/>
      <c r="G24" s="35"/>
      <c r="H24" s="35"/>
      <c r="I24" s="34"/>
    </row>
    <row r="25" spans="2:12" ht="24" customHeight="1" thickBot="1" x14ac:dyDescent="0.4">
      <c r="B25" s="29">
        <v>1</v>
      </c>
      <c r="C25" s="13"/>
      <c r="D25" s="92" t="s">
        <v>31</v>
      </c>
      <c r="E25" s="157"/>
      <c r="J25" s="168"/>
      <c r="K25" s="169"/>
      <c r="L25" s="168"/>
    </row>
    <row r="26" spans="2:12" ht="27.75" customHeight="1" x14ac:dyDescent="0.25">
      <c r="D26" s="204" t="s">
        <v>94</v>
      </c>
      <c r="E26" s="165">
        <v>600000000</v>
      </c>
      <c r="F26" s="190"/>
      <c r="G26" s="166"/>
      <c r="H26" s="166"/>
      <c r="I26" s="171">
        <f>+IF((F13&gt;1),(E26/F13),(E26))</f>
        <v>50000000</v>
      </c>
      <c r="J26" s="168"/>
      <c r="K26" s="170"/>
      <c r="L26" s="168"/>
    </row>
    <row r="27" spans="2:12" ht="12.75" customHeight="1" x14ac:dyDescent="0.3">
      <c r="B27" s="36"/>
      <c r="D27" s="96" t="s">
        <v>11</v>
      </c>
      <c r="E27" s="99">
        <f>SUM(E26:E26)</f>
        <v>600000000</v>
      </c>
      <c r="F27" s="191"/>
      <c r="G27" s="192"/>
      <c r="H27" s="192"/>
      <c r="I27" s="99">
        <f>SUM(I26:I26)</f>
        <v>50000000</v>
      </c>
      <c r="J27" s="168"/>
      <c r="K27" s="168"/>
      <c r="L27" s="168"/>
    </row>
    <row r="28" spans="2:12" x14ac:dyDescent="0.25">
      <c r="B28" s="36"/>
      <c r="F28" s="38"/>
      <c r="G28" s="39"/>
      <c r="H28" s="39"/>
      <c r="I28" s="19" t="s">
        <v>21</v>
      </c>
    </row>
    <row r="29" spans="2:12" ht="14" x14ac:dyDescent="0.3">
      <c r="B29" s="36"/>
      <c r="D29" s="92" t="s">
        <v>52</v>
      </c>
      <c r="F29" s="38"/>
      <c r="G29" s="39"/>
      <c r="H29" s="39"/>
      <c r="J29" s="83"/>
    </row>
    <row r="30" spans="2:12" x14ac:dyDescent="0.25">
      <c r="B30" s="36"/>
      <c r="D30" s="94" t="s">
        <v>53</v>
      </c>
      <c r="E30" s="31"/>
      <c r="F30" s="193" t="s">
        <v>33</v>
      </c>
      <c r="G30" s="41">
        <f>+I27*0.4*16%</f>
        <v>3200000</v>
      </c>
      <c r="H30" s="41"/>
      <c r="I30" s="98">
        <f>+E30</f>
        <v>0</v>
      </c>
      <c r="J30" s="20" t="str">
        <f>IF(I30&gt;G30,"Revise el valor digitado dado que supera la cotización esperada 40% del ingreso x 16% de cotización","")</f>
        <v/>
      </c>
    </row>
    <row r="31" spans="2:12" x14ac:dyDescent="0.25">
      <c r="B31" s="36"/>
      <c r="D31" s="94" t="s">
        <v>35</v>
      </c>
      <c r="E31" s="31"/>
      <c r="F31" s="193" t="s">
        <v>33</v>
      </c>
      <c r="G31" s="46">
        <f>+I27*0.4*2%</f>
        <v>400000</v>
      </c>
      <c r="H31" s="46"/>
      <c r="I31" s="98">
        <f>+E31</f>
        <v>0</v>
      </c>
      <c r="J31" s="20" t="str">
        <f>IF(I31&gt;G31,"Revise el valor digitado dado que supera la cotización esperada 40% del ingreso x máximo 2% de cotización","")</f>
        <v/>
      </c>
      <c r="L31" s="83"/>
    </row>
    <row r="32" spans="2:12" ht="17.5" customHeight="1" x14ac:dyDescent="0.25">
      <c r="B32" s="36"/>
      <c r="D32" s="116" t="s">
        <v>58</v>
      </c>
      <c r="E32" s="31"/>
      <c r="F32" s="193" t="s">
        <v>59</v>
      </c>
      <c r="G32" s="46">
        <f>+I27*25%</f>
        <v>12500000</v>
      </c>
      <c r="H32" s="46">
        <f>2500/J32*F15</f>
        <v>8835833.333333334</v>
      </c>
      <c r="I32" s="98">
        <f>MIN(G32,H32,K32)</f>
        <v>0</v>
      </c>
      <c r="J32" s="31">
        <v>12</v>
      </c>
      <c r="K32" s="33">
        <f>+E32</f>
        <v>0</v>
      </c>
      <c r="L32" s="83"/>
    </row>
    <row r="33" spans="2:10" x14ac:dyDescent="0.25">
      <c r="B33" s="36"/>
      <c r="D33" s="95" t="s">
        <v>57</v>
      </c>
      <c r="E33" s="31"/>
      <c r="F33" s="193" t="s">
        <v>33</v>
      </c>
      <c r="G33" s="46">
        <f>+I27*0.4*12.5%</f>
        <v>2500000</v>
      </c>
      <c r="H33" s="46">
        <f>+E33</f>
        <v>0</v>
      </c>
      <c r="I33" s="98">
        <f>+E33</f>
        <v>0</v>
      </c>
      <c r="J33" s="20" t="str">
        <f>IF(I33&gt;G33,"Revise el valor digitado dado que supera la cotización esperada 40% del ingreso x 12,5% de cotización","")</f>
        <v/>
      </c>
    </row>
    <row r="34" spans="2:10" x14ac:dyDescent="0.25">
      <c r="B34" s="36"/>
      <c r="D34" s="95" t="s">
        <v>63</v>
      </c>
      <c r="E34" s="31"/>
      <c r="F34" s="193"/>
      <c r="G34" s="46"/>
      <c r="H34" s="46"/>
      <c r="I34" s="98">
        <f>+E34</f>
        <v>0</v>
      </c>
    </row>
    <row r="35" spans="2:10" ht="13" x14ac:dyDescent="0.3">
      <c r="B35" s="36"/>
      <c r="D35" s="97" t="s">
        <v>54</v>
      </c>
      <c r="E35" s="99">
        <f>SUM(E30:E34)</f>
        <v>0</v>
      </c>
      <c r="F35" s="99">
        <f>SUM(F30:F34)</f>
        <v>0</v>
      </c>
      <c r="G35" s="99">
        <f>SUM(G30:G34)</f>
        <v>18600000</v>
      </c>
      <c r="H35" s="99">
        <f>SUM(H30:H34)</f>
        <v>8835833.333333334</v>
      </c>
      <c r="I35" s="99">
        <f>SUM(I30:I34)</f>
        <v>0</v>
      </c>
    </row>
    <row r="36" spans="2:10" x14ac:dyDescent="0.25">
      <c r="B36" s="36"/>
      <c r="F36" s="38"/>
      <c r="G36" s="39"/>
      <c r="H36" s="39"/>
    </row>
    <row r="37" spans="2:10" ht="13" x14ac:dyDescent="0.3">
      <c r="B37" s="36"/>
      <c r="D37" s="195" t="s">
        <v>55</v>
      </c>
      <c r="E37" s="196"/>
      <c r="F37" s="197"/>
      <c r="G37" s="198"/>
      <c r="H37" s="198"/>
      <c r="I37" s="199">
        <f>+I27-I35</f>
        <v>50000000</v>
      </c>
    </row>
    <row r="38" spans="2:10" ht="2.25" customHeight="1" x14ac:dyDescent="0.25">
      <c r="B38" s="36"/>
      <c r="F38" s="38"/>
      <c r="G38" s="39"/>
      <c r="H38" s="39"/>
    </row>
    <row r="39" spans="2:10" ht="13" thickBot="1" x14ac:dyDescent="0.3">
      <c r="B39" s="36"/>
      <c r="F39" s="38"/>
      <c r="G39" s="39"/>
      <c r="H39" s="39"/>
    </row>
    <row r="40" spans="2:10" ht="14.25" customHeight="1" thickBot="1" x14ac:dyDescent="0.35">
      <c r="B40" s="29">
        <v>2</v>
      </c>
      <c r="D40" s="93" t="s">
        <v>38</v>
      </c>
      <c r="J40" s="82" t="s">
        <v>21</v>
      </c>
    </row>
    <row r="41" spans="2:10" ht="28.15" customHeight="1" x14ac:dyDescent="0.25">
      <c r="B41" s="40"/>
      <c r="D41" s="205" t="s">
        <v>50</v>
      </c>
      <c r="E41" s="165"/>
      <c r="F41" s="268" t="s">
        <v>24</v>
      </c>
      <c r="G41" s="41"/>
      <c r="H41" s="251">
        <f>(3800)/J41*F15</f>
        <v>13430466.666666668</v>
      </c>
      <c r="I41" s="275">
        <f>IF(H41&lt;(H42),H41,(H42))</f>
        <v>0</v>
      </c>
      <c r="J41" s="165">
        <v>12</v>
      </c>
    </row>
    <row r="42" spans="2:10" ht="15.5" x14ac:dyDescent="0.25">
      <c r="B42" s="40"/>
      <c r="D42" s="205" t="s">
        <v>44</v>
      </c>
      <c r="E42" s="165">
        <v>0</v>
      </c>
      <c r="F42" s="274"/>
      <c r="G42" s="42"/>
      <c r="H42" s="103">
        <f>+IF((E42+E41)&lt;(I27*30%),(E42+E41),(I27*30%))</f>
        <v>0</v>
      </c>
      <c r="I42" s="276"/>
    </row>
    <row r="43" spans="2:10" ht="13" x14ac:dyDescent="0.3">
      <c r="B43" s="36"/>
      <c r="D43" s="97" t="s">
        <v>36</v>
      </c>
      <c r="E43" s="99">
        <f>SUM(E41:E42)</f>
        <v>0</v>
      </c>
      <c r="F43" s="194"/>
      <c r="G43" s="44"/>
      <c r="H43" s="44"/>
      <c r="I43" s="99">
        <f>SUM(I41:I42)</f>
        <v>0</v>
      </c>
    </row>
    <row r="44" spans="2:10" x14ac:dyDescent="0.25">
      <c r="B44" s="36"/>
    </row>
    <row r="45" spans="2:10" ht="13" x14ac:dyDescent="0.3">
      <c r="B45" s="36"/>
      <c r="D45" s="195" t="s">
        <v>12</v>
      </c>
      <c r="E45" s="200"/>
      <c r="F45" s="201"/>
      <c r="G45" s="202"/>
      <c r="H45" s="202"/>
      <c r="I45" s="199">
        <f>+I37-I43</f>
        <v>50000000</v>
      </c>
    </row>
    <row r="46" spans="2:10" ht="13" thickBot="1" x14ac:dyDescent="0.3">
      <c r="B46" s="36"/>
      <c r="H46" s="20" t="s">
        <v>21</v>
      </c>
      <c r="I46" s="45"/>
    </row>
    <row r="47" spans="2:10" ht="16" thickBot="1" x14ac:dyDescent="0.35">
      <c r="B47" s="29">
        <v>3</v>
      </c>
      <c r="D47" s="93" t="s">
        <v>30</v>
      </c>
      <c r="H47" s="20" t="s">
        <v>21</v>
      </c>
      <c r="J47" s="83"/>
    </row>
    <row r="48" spans="2:10" ht="25" x14ac:dyDescent="0.25">
      <c r="B48" s="36"/>
      <c r="D48" s="205" t="s">
        <v>48</v>
      </c>
      <c r="E48" s="165"/>
      <c r="F48" s="193"/>
      <c r="G48" s="46">
        <f>16*F15</f>
        <v>678592</v>
      </c>
      <c r="H48" s="46"/>
      <c r="I48" s="171">
        <f>+IF((G48&gt;E48),E48,G48)</f>
        <v>0</v>
      </c>
    </row>
    <row r="49" spans="2:15" x14ac:dyDescent="0.25">
      <c r="B49" s="36"/>
      <c r="D49" s="266" t="s">
        <v>71</v>
      </c>
      <c r="E49" s="270" t="s">
        <v>74</v>
      </c>
      <c r="F49" s="268" t="s">
        <v>72</v>
      </c>
      <c r="G49" s="46">
        <f>+I27*0.1</f>
        <v>5000000</v>
      </c>
      <c r="H49" s="43"/>
      <c r="I49" s="272">
        <f>IF(E49="SI",MIN(G49:G50),0)</f>
        <v>0</v>
      </c>
    </row>
    <row r="50" spans="2:15" x14ac:dyDescent="0.25">
      <c r="B50" s="36"/>
      <c r="D50" s="267"/>
      <c r="E50" s="271"/>
      <c r="F50" s="269"/>
      <c r="G50" s="43">
        <f>32*F15</f>
        <v>1357184</v>
      </c>
      <c r="H50" s="43"/>
      <c r="I50" s="273"/>
    </row>
    <row r="51" spans="2:15" ht="25" x14ac:dyDescent="0.25">
      <c r="B51" s="36"/>
      <c r="D51" s="205" t="s">
        <v>46</v>
      </c>
      <c r="E51" s="165"/>
      <c r="F51" s="193" t="s">
        <v>47</v>
      </c>
      <c r="G51" s="46">
        <f>100*F15</f>
        <v>4241200</v>
      </c>
      <c r="I51" s="171">
        <f>+IF((E51&gt;G51),G51,E51)</f>
        <v>0</v>
      </c>
      <c r="K51" s="226"/>
      <c r="L51" s="226"/>
      <c r="M51" s="227"/>
      <c r="N51" s="228"/>
      <c r="O51" s="229"/>
    </row>
    <row r="52" spans="2:15" hidden="1" x14ac:dyDescent="0.25">
      <c r="B52" s="36"/>
      <c r="D52" s="116"/>
      <c r="E52" s="165"/>
      <c r="F52" s="193" t="s">
        <v>33</v>
      </c>
      <c r="G52" s="46">
        <f>+E52*J29</f>
        <v>0</v>
      </c>
      <c r="H52" s="46"/>
      <c r="I52" s="171"/>
      <c r="K52" s="226"/>
      <c r="L52" s="226"/>
      <c r="M52" s="227"/>
      <c r="N52" s="228"/>
      <c r="O52" s="229"/>
    </row>
    <row r="53" spans="2:15" ht="13" x14ac:dyDescent="0.3">
      <c r="B53" s="36"/>
      <c r="D53" s="97" t="s">
        <v>13</v>
      </c>
      <c r="E53" s="37" t="s">
        <v>21</v>
      </c>
      <c r="F53" s="194"/>
      <c r="G53" s="44"/>
      <c r="H53" s="44"/>
      <c r="I53" s="99">
        <f>SUM(I48:I52)</f>
        <v>0</v>
      </c>
      <c r="K53" s="226"/>
      <c r="L53" s="226"/>
      <c r="M53" s="227"/>
      <c r="N53" s="228"/>
      <c r="O53" s="229"/>
    </row>
    <row r="54" spans="2:15" x14ac:dyDescent="0.25">
      <c r="B54" s="36"/>
      <c r="I54" s="45"/>
      <c r="K54" s="226"/>
      <c r="L54" s="226"/>
      <c r="M54" s="227"/>
      <c r="N54" s="228"/>
      <c r="O54" s="229"/>
    </row>
    <row r="55" spans="2:15" ht="19.5" customHeight="1" x14ac:dyDescent="0.3">
      <c r="B55" s="36"/>
      <c r="D55" s="206" t="s">
        <v>56</v>
      </c>
      <c r="E55" s="207"/>
      <c r="F55" s="207"/>
      <c r="G55" s="207"/>
      <c r="H55" s="208"/>
      <c r="I55" s="209">
        <f>+I45-I53</f>
        <v>50000000</v>
      </c>
      <c r="J55" s="277" t="str">
        <f>IF(I14="Enero","",IF(E57=0,"Digite el valor acumulado de esta renta exenta de meses anteriores de este año. Celda E57",""))</f>
        <v/>
      </c>
      <c r="K55" s="277"/>
      <c r="L55" s="226"/>
      <c r="M55" s="227"/>
      <c r="N55" s="228"/>
      <c r="O55" s="229"/>
    </row>
    <row r="56" spans="2:15" x14ac:dyDescent="0.25">
      <c r="B56" s="36"/>
      <c r="D56" s="159"/>
      <c r="E56" s="210"/>
      <c r="F56" s="210"/>
      <c r="G56" s="210"/>
      <c r="H56" s="210"/>
      <c r="I56" s="210"/>
      <c r="J56" s="277"/>
      <c r="K56" s="277"/>
      <c r="L56" s="226"/>
      <c r="M56" s="227"/>
      <c r="N56" s="228"/>
      <c r="O56" s="229"/>
    </row>
    <row r="57" spans="2:15" ht="17.5" customHeight="1" x14ac:dyDescent="0.3">
      <c r="B57" s="36"/>
      <c r="D57" s="206" t="s">
        <v>45</v>
      </c>
      <c r="E57" s="258"/>
      <c r="F57" s="211" t="s">
        <v>90</v>
      </c>
      <c r="G57" s="252">
        <f>+I55</f>
        <v>50000000</v>
      </c>
      <c r="H57" s="212">
        <f>+I55*0.25</f>
        <v>12500000</v>
      </c>
      <c r="I57" s="213">
        <f>IF(H57&lt;G58,H57,G58)</f>
        <v>2792123.333333333</v>
      </c>
      <c r="J57" s="253">
        <v>12</v>
      </c>
      <c r="K57" s="259" t="str">
        <f>IF(E57&gt;D58,"Ya usó el tope de 790 UVT año","")</f>
        <v/>
      </c>
      <c r="L57" s="226"/>
      <c r="M57" s="227"/>
      <c r="N57" s="228"/>
      <c r="O57" s="229"/>
    </row>
    <row r="58" spans="2:15" hidden="1" x14ac:dyDescent="0.25">
      <c r="B58" s="36"/>
      <c r="D58" s="260">
        <f>790*F15</f>
        <v>33505480</v>
      </c>
      <c r="E58" s="20">
        <f>790/J57*F15</f>
        <v>2792123.333333333</v>
      </c>
      <c r="F58" s="20">
        <f>IF(E58&lt;D58-E57,E58,D58-E57)</f>
        <v>2792123.333333333</v>
      </c>
      <c r="G58" s="210">
        <f>IF(F58&lt;0,0,F58)</f>
        <v>2792123.333333333</v>
      </c>
      <c r="H58" s="210"/>
      <c r="I58" s="210"/>
      <c r="J58" s="257"/>
      <c r="K58" s="257"/>
      <c r="L58" s="226"/>
      <c r="M58" s="227"/>
      <c r="N58" s="228"/>
      <c r="O58" s="229"/>
    </row>
    <row r="59" spans="2:15" x14ac:dyDescent="0.25">
      <c r="B59" s="36"/>
      <c r="D59" s="159"/>
      <c r="E59" s="210"/>
      <c r="F59" s="210"/>
      <c r="G59" s="210"/>
      <c r="H59" s="210"/>
      <c r="I59" s="210"/>
      <c r="J59" s="210"/>
      <c r="K59" s="230"/>
      <c r="L59" s="226"/>
      <c r="M59" s="227"/>
      <c r="N59" s="228"/>
      <c r="O59" s="229"/>
    </row>
    <row r="60" spans="2:15" ht="18" customHeight="1" x14ac:dyDescent="0.3">
      <c r="B60" s="36"/>
      <c r="D60" s="264" t="s">
        <v>91</v>
      </c>
      <c r="E60" s="265"/>
      <c r="F60" s="203">
        <f>+I37*0.4</f>
        <v>20000000</v>
      </c>
      <c r="G60" s="203">
        <f>(1340*F15)/J60</f>
        <v>4736006.666666667</v>
      </c>
      <c r="H60" s="203">
        <f>+I57+I53+I43</f>
        <v>2792123.333333333</v>
      </c>
      <c r="I60" s="213">
        <f>MIN(F60:H60)</f>
        <v>2792123.333333333</v>
      </c>
      <c r="J60" s="253">
        <v>12</v>
      </c>
      <c r="K60" s="254" t="str">
        <f>IF(J60="","Digite número de meses","")</f>
        <v/>
      </c>
      <c r="L60" s="226"/>
      <c r="M60" s="227"/>
      <c r="N60" s="228"/>
      <c r="O60" s="229"/>
    </row>
    <row r="61" spans="2:15" x14ac:dyDescent="0.25">
      <c r="B61" s="36"/>
      <c r="D61" s="159"/>
      <c r="E61" s="210"/>
      <c r="F61" s="210"/>
      <c r="G61" s="210"/>
      <c r="H61" s="210"/>
      <c r="I61" s="210"/>
      <c r="J61" s="210"/>
      <c r="K61" s="230"/>
      <c r="L61" s="226"/>
      <c r="M61" s="227"/>
      <c r="N61" s="228"/>
      <c r="O61" s="229"/>
    </row>
    <row r="62" spans="2:15" ht="17.5" x14ac:dyDescent="0.35">
      <c r="D62" s="206" t="s">
        <v>32</v>
      </c>
      <c r="E62" s="207"/>
      <c r="F62" s="208"/>
      <c r="G62" s="208"/>
      <c r="H62" s="208"/>
      <c r="I62" s="217">
        <f>+I37-I60</f>
        <v>47207876.666666664</v>
      </c>
      <c r="J62" s="218">
        <f ca="1">+IF((D92=0),(0),"Descargue la versión actualizada para el año actual")</f>
        <v>0</v>
      </c>
      <c r="K62" s="230"/>
      <c r="L62" s="231"/>
      <c r="M62" s="227"/>
      <c r="N62" s="228"/>
      <c r="O62" s="229"/>
    </row>
    <row r="63" spans="2:15" ht="12" customHeight="1" x14ac:dyDescent="0.25">
      <c r="D63" s="159"/>
      <c r="E63" s="210"/>
      <c r="F63" s="210"/>
      <c r="G63" s="210"/>
      <c r="H63" s="210"/>
      <c r="I63" s="214"/>
      <c r="J63" s="210"/>
      <c r="K63" s="230"/>
      <c r="L63" s="226"/>
      <c r="M63" s="227"/>
      <c r="N63" s="228"/>
      <c r="O63" s="229"/>
    </row>
    <row r="64" spans="2:15" ht="27" hidden="1" customHeight="1" x14ac:dyDescent="0.3">
      <c r="D64" s="159"/>
      <c r="E64" s="215"/>
      <c r="F64" s="210"/>
      <c r="G64" s="210"/>
      <c r="H64" s="210"/>
      <c r="I64" s="216" t="s">
        <v>41</v>
      </c>
      <c r="J64" s="210"/>
      <c r="K64" s="230"/>
      <c r="L64" s="226"/>
      <c r="M64" s="227"/>
      <c r="N64" s="228"/>
      <c r="O64" s="229"/>
    </row>
    <row r="65" spans="1:15" ht="19.5" customHeight="1" x14ac:dyDescent="0.25">
      <c r="A65" s="47">
        <v>44347</v>
      </c>
      <c r="D65" s="261" t="s">
        <v>39</v>
      </c>
      <c r="E65" s="261"/>
      <c r="F65" s="219"/>
      <c r="G65" s="219"/>
      <c r="H65" s="219"/>
      <c r="I65" s="220">
        <f>(ROUND((TABLA!H19*F15),-3)*F13)</f>
        <v>168048000</v>
      </c>
      <c r="J65" s="255">
        <f>+IFERROR(I65/E27,0)</f>
        <v>0.28008</v>
      </c>
      <c r="K65" s="230"/>
      <c r="L65" s="226"/>
      <c r="M65" s="227"/>
      <c r="N65" s="228"/>
      <c r="O65" s="229"/>
    </row>
    <row r="66" spans="1:15" ht="1.5" customHeight="1" x14ac:dyDescent="0.3">
      <c r="A66" s="47"/>
      <c r="D66" s="237"/>
      <c r="E66" s="238"/>
      <c r="F66" s="239"/>
      <c r="G66" s="240"/>
      <c r="H66" s="240"/>
      <c r="I66" s="241"/>
      <c r="J66" s="242"/>
      <c r="K66" s="232"/>
      <c r="L66" s="232"/>
      <c r="M66" s="227"/>
      <c r="N66" s="228"/>
      <c r="O66" s="229"/>
    </row>
    <row r="67" spans="1:15" ht="15" hidden="1" customHeight="1" x14ac:dyDescent="0.3">
      <c r="D67" s="243"/>
      <c r="E67" s="238"/>
      <c r="F67" s="239"/>
      <c r="G67" s="240"/>
      <c r="H67" s="240"/>
      <c r="I67" s="241"/>
      <c r="J67" s="232"/>
      <c r="K67" s="232"/>
      <c r="L67" s="232"/>
      <c r="M67" s="227"/>
      <c r="N67" s="228"/>
      <c r="O67" s="229"/>
    </row>
    <row r="68" spans="1:15" ht="12.5" hidden="1" customHeight="1" x14ac:dyDescent="0.25">
      <c r="D68" s="16"/>
      <c r="E68" s="87"/>
      <c r="K68" s="226"/>
      <c r="L68" s="226"/>
      <c r="M68" s="227"/>
      <c r="N68" s="228"/>
      <c r="O68" s="229"/>
    </row>
    <row r="69" spans="1:15" ht="12.5" customHeight="1" x14ac:dyDescent="0.25">
      <c r="D69" s="246" t="s">
        <v>62</v>
      </c>
      <c r="E69" s="87"/>
      <c r="K69" s="226"/>
      <c r="L69" s="226"/>
      <c r="M69" s="227"/>
      <c r="N69" s="228"/>
      <c r="O69" s="229"/>
    </row>
    <row r="70" spans="1:15" ht="14" x14ac:dyDescent="0.25">
      <c r="D70" s="247" t="s">
        <v>60</v>
      </c>
      <c r="E70" s="17"/>
      <c r="K70" s="226"/>
      <c r="L70" s="226"/>
      <c r="M70" s="227"/>
      <c r="N70" s="228"/>
      <c r="O70" s="229"/>
    </row>
    <row r="71" spans="1:15" s="48" customFormat="1" ht="15.5" x14ac:dyDescent="0.35">
      <c r="D71" s="247" t="s">
        <v>61</v>
      </c>
      <c r="E71" s="164" t="s">
        <v>42</v>
      </c>
      <c r="F71" s="140"/>
      <c r="G71" s="140"/>
      <c r="H71" s="140"/>
      <c r="I71" s="141"/>
      <c r="J71" s="140"/>
      <c r="K71" s="233"/>
      <c r="L71" s="233"/>
      <c r="M71" s="234"/>
      <c r="N71" s="235"/>
      <c r="O71" s="236"/>
    </row>
    <row r="72" spans="1:15" s="48" customFormat="1" ht="15.5" x14ac:dyDescent="0.35">
      <c r="B72" s="244"/>
      <c r="D72" s="247" t="s">
        <v>95</v>
      </c>
      <c r="E72" s="164" t="s">
        <v>43</v>
      </c>
      <c r="F72" s="140"/>
      <c r="G72" s="140"/>
      <c r="H72" s="140"/>
      <c r="I72" s="164">
        <f>+F13</f>
        <v>12</v>
      </c>
      <c r="J72" s="164" t="s">
        <v>77</v>
      </c>
      <c r="K72" s="236"/>
      <c r="L72" s="236"/>
      <c r="M72" s="234"/>
      <c r="N72" s="235"/>
      <c r="O72" s="236"/>
    </row>
    <row r="73" spans="1:15" s="48" customFormat="1" ht="15.5" x14ac:dyDescent="0.35">
      <c r="B73" s="244"/>
      <c r="D73" s="245"/>
      <c r="E73" s="142"/>
      <c r="F73" s="140"/>
      <c r="G73" s="140"/>
      <c r="H73" s="140"/>
      <c r="I73" s="140"/>
      <c r="J73" s="140"/>
      <c r="K73" s="233"/>
      <c r="L73" s="233"/>
      <c r="M73" s="234"/>
      <c r="N73" s="235"/>
      <c r="O73" s="236"/>
    </row>
    <row r="74" spans="1:15" s="48" customFormat="1" x14ac:dyDescent="0.25">
      <c r="D74" s="18" t="s">
        <v>5</v>
      </c>
      <c r="E74" s="17"/>
      <c r="F74" s="20"/>
      <c r="G74" s="20"/>
      <c r="H74" s="20"/>
      <c r="I74" s="20"/>
      <c r="J74" s="20"/>
      <c r="K74" s="20"/>
      <c r="L74" s="20"/>
      <c r="M74" s="188"/>
      <c r="N74" s="189"/>
    </row>
    <row r="75" spans="1:15" s="48" customFormat="1" ht="15.5" x14ac:dyDescent="0.35">
      <c r="D75" s="158"/>
      <c r="E75" s="17"/>
      <c r="F75" s="20"/>
      <c r="G75" s="20"/>
      <c r="H75" s="20"/>
      <c r="I75" s="20"/>
      <c r="J75" s="20"/>
      <c r="K75" s="20"/>
      <c r="L75" s="20"/>
      <c r="M75" s="188"/>
      <c r="N75" s="189"/>
    </row>
    <row r="76" spans="1:15" s="48" customFormat="1" x14ac:dyDescent="0.25">
      <c r="E76" s="20"/>
      <c r="F76" s="20"/>
      <c r="G76" s="20"/>
      <c r="H76" s="20"/>
      <c r="I76" s="20"/>
      <c r="J76" s="20"/>
      <c r="K76" s="20"/>
      <c r="L76" s="20"/>
      <c r="M76" s="188"/>
      <c r="N76" s="189"/>
    </row>
    <row r="77" spans="1:15" s="48" customFormat="1" x14ac:dyDescent="0.25">
      <c r="D77" s="126"/>
      <c r="E77" s="20"/>
      <c r="F77" s="20"/>
      <c r="G77" s="20"/>
      <c r="H77" s="20"/>
      <c r="I77" s="20"/>
      <c r="J77" s="20"/>
      <c r="K77" s="20"/>
      <c r="L77" s="20"/>
      <c r="M77" s="188"/>
      <c r="N77" s="189"/>
    </row>
    <row r="78" spans="1:15" s="48" customFormat="1" x14ac:dyDescent="0.25">
      <c r="D78" s="127"/>
      <c r="E78" s="20"/>
      <c r="F78" s="20"/>
      <c r="G78" s="20"/>
      <c r="H78" s="20"/>
      <c r="I78" s="20"/>
      <c r="J78" s="20"/>
      <c r="K78" s="20"/>
      <c r="L78" s="20"/>
      <c r="M78" s="188"/>
      <c r="N78" s="189"/>
    </row>
    <row r="79" spans="1:15" s="48" customFormat="1" x14ac:dyDescent="0.25">
      <c r="D79" s="128"/>
      <c r="E79" s="89"/>
      <c r="F79" s="20"/>
      <c r="G79" s="20"/>
      <c r="H79" s="20"/>
      <c r="I79" s="20"/>
      <c r="J79" s="20"/>
      <c r="K79" s="20"/>
      <c r="L79" s="20"/>
      <c r="M79" s="188"/>
      <c r="N79" s="189"/>
    </row>
    <row r="80" spans="1:15" s="48" customFormat="1" x14ac:dyDescent="0.25">
      <c r="D80" s="128"/>
      <c r="E80" s="89"/>
      <c r="F80" s="20"/>
      <c r="G80" s="20"/>
      <c r="H80" s="20"/>
      <c r="I80" s="20"/>
      <c r="J80" s="20"/>
      <c r="K80" s="20"/>
      <c r="L80" s="20"/>
      <c r="M80" s="188"/>
      <c r="N80" s="189"/>
    </row>
    <row r="81" spans="1:14" s="48" customFormat="1" x14ac:dyDescent="0.25">
      <c r="A81" s="49" t="s">
        <v>73</v>
      </c>
      <c r="D81" s="127"/>
      <c r="E81" s="89"/>
      <c r="F81" s="20"/>
      <c r="G81" s="20"/>
      <c r="H81" s="20"/>
      <c r="I81" s="20"/>
      <c r="J81" s="20"/>
      <c r="K81" s="20"/>
      <c r="L81" s="20"/>
      <c r="M81" s="188"/>
      <c r="N81" s="189"/>
    </row>
    <row r="82" spans="1:14" s="48" customFormat="1" x14ac:dyDescent="0.25">
      <c r="A82" s="49" t="s">
        <v>74</v>
      </c>
      <c r="D82" s="127"/>
      <c r="E82" s="89"/>
      <c r="F82" s="20"/>
      <c r="G82" s="20"/>
      <c r="H82" s="20"/>
      <c r="I82" s="20"/>
      <c r="J82" s="20"/>
      <c r="K82" s="20"/>
      <c r="L82" s="20"/>
      <c r="M82" s="188"/>
      <c r="N82" s="189"/>
    </row>
    <row r="83" spans="1:14" s="48" customFormat="1" x14ac:dyDescent="0.25">
      <c r="A83" s="49"/>
      <c r="B83" s="15"/>
      <c r="C83" s="15"/>
      <c r="D83" s="129"/>
      <c r="E83" s="89"/>
      <c r="F83" s="20"/>
      <c r="G83" s="20"/>
      <c r="H83" s="20"/>
      <c r="I83" s="20"/>
      <c r="J83" s="20"/>
      <c r="K83" s="20"/>
      <c r="L83" s="20"/>
      <c r="M83" s="188"/>
      <c r="N83" s="189"/>
    </row>
    <row r="84" spans="1:14" s="48" customFormat="1" hidden="1" x14ac:dyDescent="0.25">
      <c r="B84" s="286" t="s">
        <v>80</v>
      </c>
      <c r="C84" s="49"/>
      <c r="D84" s="145"/>
      <c r="E84" s="89"/>
      <c r="F84" s="20"/>
      <c r="G84" s="20"/>
      <c r="H84" s="20"/>
      <c r="I84" s="20"/>
      <c r="J84" s="20"/>
      <c r="K84" s="20"/>
      <c r="L84" s="20"/>
      <c r="M84" s="188"/>
      <c r="N84" s="189"/>
    </row>
    <row r="85" spans="1:14" s="48" customFormat="1" hidden="1" x14ac:dyDescent="0.25">
      <c r="B85" s="286" t="s">
        <v>81</v>
      </c>
      <c r="C85" s="49"/>
      <c r="D85" s="145"/>
      <c r="E85" s="89"/>
      <c r="F85" s="20"/>
      <c r="G85" s="20"/>
      <c r="H85" s="20"/>
      <c r="I85" s="20"/>
      <c r="J85" s="20"/>
      <c r="K85" s="20"/>
      <c r="L85" s="20"/>
      <c r="M85" s="188"/>
      <c r="N85" s="189"/>
    </row>
    <row r="86" spans="1:14" s="48" customFormat="1" hidden="1" x14ac:dyDescent="0.25">
      <c r="B86" s="286" t="s">
        <v>82</v>
      </c>
      <c r="C86" s="49"/>
      <c r="D86" s="146"/>
      <c r="E86" s="89"/>
      <c r="F86" s="20"/>
      <c r="G86" s="20"/>
      <c r="H86" s="20"/>
      <c r="I86" s="20"/>
      <c r="J86" s="20"/>
      <c r="K86" s="20"/>
      <c r="L86" s="20"/>
      <c r="M86" s="188"/>
      <c r="N86" s="189"/>
    </row>
    <row r="87" spans="1:14" s="48" customFormat="1" hidden="1" x14ac:dyDescent="0.25">
      <c r="B87" s="286" t="s">
        <v>83</v>
      </c>
      <c r="C87" s="49"/>
      <c r="D87" s="146"/>
      <c r="E87" s="89"/>
      <c r="F87" s="20"/>
      <c r="G87" s="20"/>
      <c r="H87" s="20"/>
      <c r="I87" s="20"/>
      <c r="J87" s="20"/>
      <c r="K87" s="20"/>
      <c r="L87" s="20"/>
      <c r="M87" s="188"/>
      <c r="N87" s="189"/>
    </row>
    <row r="88" spans="1:14" s="48" customFormat="1" hidden="1" x14ac:dyDescent="0.25">
      <c r="B88" s="286" t="s">
        <v>84</v>
      </c>
      <c r="C88" s="49"/>
      <c r="D88" s="129"/>
      <c r="E88" s="89"/>
      <c r="F88" s="20"/>
      <c r="G88" s="20"/>
      <c r="H88" s="20"/>
      <c r="I88" s="20"/>
      <c r="J88" s="20"/>
      <c r="K88" s="20"/>
      <c r="L88" s="20"/>
      <c r="M88" s="188"/>
      <c r="N88" s="189"/>
    </row>
    <row r="89" spans="1:14" s="48" customFormat="1" hidden="1" x14ac:dyDescent="0.25">
      <c r="B89" s="286" t="s">
        <v>85</v>
      </c>
      <c r="C89" s="49"/>
      <c r="D89" s="129"/>
      <c r="E89" s="89"/>
      <c r="F89" s="20"/>
      <c r="G89" s="20"/>
      <c r="H89" s="20"/>
      <c r="I89" s="20"/>
      <c r="J89" s="20"/>
      <c r="K89" s="20"/>
      <c r="L89" s="20"/>
      <c r="M89" s="188"/>
      <c r="N89" s="189"/>
    </row>
    <row r="90" spans="1:14" s="48" customFormat="1" hidden="1" x14ac:dyDescent="0.25">
      <c r="B90" s="286" t="s">
        <v>96</v>
      </c>
      <c r="C90" s="49"/>
      <c r="D90" s="147">
        <f ca="1">+TODAY()</f>
        <v>45131</v>
      </c>
      <c r="E90" s="89"/>
      <c r="F90" s="20"/>
      <c r="G90" s="20"/>
      <c r="H90" s="20"/>
      <c r="I90" s="20"/>
      <c r="J90" s="20"/>
      <c r="K90" s="20"/>
      <c r="L90" s="20"/>
      <c r="M90" s="188"/>
      <c r="N90" s="189"/>
    </row>
    <row r="91" spans="1:14" s="48" customFormat="1" hidden="1" x14ac:dyDescent="0.25">
      <c r="B91" s="286" t="s">
        <v>97</v>
      </c>
      <c r="C91" s="49"/>
      <c r="D91" s="147">
        <v>45322</v>
      </c>
      <c r="E91" s="89"/>
      <c r="F91" s="20"/>
      <c r="G91" s="20"/>
      <c r="H91" s="20"/>
      <c r="I91" s="20"/>
      <c r="J91" s="20"/>
      <c r="K91" s="20"/>
      <c r="L91" s="20"/>
      <c r="M91" s="188"/>
      <c r="N91" s="189"/>
    </row>
    <row r="92" spans="1:14" s="48" customFormat="1" hidden="1" x14ac:dyDescent="0.25">
      <c r="B92" s="286" t="s">
        <v>98</v>
      </c>
      <c r="C92" s="49"/>
      <c r="D92" s="148">
        <f ca="1">+IF((D90&gt;D91),1,0)</f>
        <v>0</v>
      </c>
      <c r="E92" s="89"/>
      <c r="F92" s="20"/>
      <c r="G92" s="20"/>
      <c r="H92" s="20"/>
      <c r="I92" s="20"/>
      <c r="J92" s="20"/>
      <c r="K92" s="20"/>
      <c r="L92" s="20"/>
      <c r="M92" s="188"/>
      <c r="N92" s="189"/>
    </row>
    <row r="93" spans="1:14" s="48" customFormat="1" hidden="1" x14ac:dyDescent="0.25">
      <c r="B93" s="286" t="s">
        <v>86</v>
      </c>
      <c r="C93" s="49"/>
      <c r="D93" s="126"/>
      <c r="E93" s="20"/>
      <c r="F93" s="20"/>
      <c r="G93" s="20"/>
      <c r="H93" s="20"/>
      <c r="I93" s="20"/>
      <c r="J93" s="20"/>
      <c r="K93" s="20"/>
      <c r="L93" s="20"/>
      <c r="M93" s="188"/>
      <c r="N93" s="189"/>
    </row>
    <row r="94" spans="1:14" s="48" customFormat="1" hidden="1" x14ac:dyDescent="0.25">
      <c r="B94" s="286" t="s">
        <v>87</v>
      </c>
      <c r="C94" s="49"/>
      <c r="D94" s="126"/>
      <c r="E94" s="20"/>
      <c r="F94" s="20"/>
      <c r="G94" s="20"/>
      <c r="H94" s="20"/>
      <c r="I94" s="20"/>
      <c r="J94" s="20"/>
      <c r="K94" s="20"/>
      <c r="L94" s="20"/>
      <c r="M94" s="188"/>
      <c r="N94" s="189"/>
    </row>
    <row r="95" spans="1:14" s="48" customFormat="1" hidden="1" x14ac:dyDescent="0.25">
      <c r="B95" s="286" t="s">
        <v>88</v>
      </c>
      <c r="C95" s="49"/>
      <c r="E95" s="20"/>
      <c r="F95" s="20"/>
      <c r="G95" s="20"/>
      <c r="H95" s="20"/>
      <c r="I95" s="20"/>
      <c r="J95" s="20"/>
      <c r="K95" s="20"/>
      <c r="L95" s="20"/>
      <c r="M95" s="188"/>
      <c r="N95" s="189"/>
    </row>
    <row r="96" spans="1:14" s="48" customFormat="1" hidden="1" x14ac:dyDescent="0.25">
      <c r="B96" s="130"/>
      <c r="C96" s="15"/>
      <c r="D96" s="15"/>
      <c r="E96" s="20"/>
      <c r="F96" s="20"/>
      <c r="G96" s="20"/>
      <c r="H96" s="20"/>
      <c r="I96" s="20"/>
      <c r="J96" s="20"/>
      <c r="K96" s="20"/>
      <c r="L96" s="20"/>
      <c r="M96" s="188"/>
      <c r="N96" s="189"/>
    </row>
    <row r="97" spans="2:14" s="48" customFormat="1" hidden="1" x14ac:dyDescent="0.25">
      <c r="B97" s="287"/>
      <c r="E97" s="20"/>
      <c r="F97" s="20"/>
      <c r="G97" s="20"/>
      <c r="H97" s="20"/>
      <c r="I97" s="20"/>
      <c r="J97" s="20"/>
      <c r="K97" s="20"/>
      <c r="L97" s="20"/>
      <c r="M97" s="188"/>
      <c r="N97" s="189"/>
    </row>
    <row r="98" spans="2:14" s="48" customFormat="1" hidden="1" x14ac:dyDescent="0.25">
      <c r="B98" s="287"/>
      <c r="E98" s="20"/>
      <c r="F98" s="20"/>
      <c r="G98" s="20"/>
      <c r="H98" s="20"/>
      <c r="I98" s="20"/>
      <c r="J98" s="20"/>
      <c r="K98" s="20"/>
      <c r="L98" s="20"/>
      <c r="M98" s="188"/>
      <c r="N98" s="189"/>
    </row>
    <row r="99" spans="2:14" s="48" customFormat="1" x14ac:dyDescent="0.25">
      <c r="E99" s="20"/>
      <c r="F99" s="20"/>
      <c r="G99" s="20"/>
      <c r="H99" s="20"/>
      <c r="I99" s="20"/>
      <c r="J99" s="20"/>
      <c r="K99" s="20"/>
      <c r="L99" s="20"/>
      <c r="M99" s="188"/>
      <c r="N99" s="189"/>
    </row>
    <row r="100" spans="2:14" s="48" customFormat="1" x14ac:dyDescent="0.25">
      <c r="E100" s="20"/>
      <c r="F100" s="20"/>
      <c r="G100" s="20"/>
      <c r="H100" s="20"/>
      <c r="I100" s="20"/>
      <c r="J100" s="20"/>
      <c r="K100" s="20"/>
      <c r="L100" s="20"/>
      <c r="M100" s="188"/>
      <c r="N100" s="189"/>
    </row>
    <row r="101" spans="2:14" s="48" customFormat="1" x14ac:dyDescent="0.25">
      <c r="E101" s="20"/>
      <c r="F101" s="20"/>
      <c r="G101" s="20"/>
      <c r="H101" s="20"/>
      <c r="I101" s="20"/>
      <c r="J101" s="20"/>
      <c r="K101" s="20"/>
      <c r="L101" s="20"/>
      <c r="M101" s="188"/>
      <c r="N101" s="189"/>
    </row>
    <row r="102" spans="2:14" s="48" customFormat="1" x14ac:dyDescent="0.25">
      <c r="E102" s="20"/>
      <c r="F102" s="20"/>
      <c r="G102" s="20"/>
      <c r="H102" s="20"/>
      <c r="I102" s="20"/>
      <c r="J102" s="20"/>
      <c r="K102" s="20"/>
      <c r="L102" s="20"/>
      <c r="M102" s="188"/>
      <c r="N102" s="189"/>
    </row>
    <row r="103" spans="2:14" s="48" customFormat="1" x14ac:dyDescent="0.25">
      <c r="E103" s="20"/>
      <c r="F103" s="20"/>
      <c r="G103" s="20"/>
      <c r="H103" s="20"/>
      <c r="I103" s="20"/>
      <c r="J103" s="20"/>
      <c r="K103" s="20"/>
      <c r="L103" s="20"/>
      <c r="M103" s="188"/>
      <c r="N103" s="189"/>
    </row>
    <row r="104" spans="2:14" s="48" customFormat="1" x14ac:dyDescent="0.25">
      <c r="E104" s="20"/>
      <c r="F104" s="20"/>
      <c r="G104" s="20"/>
      <c r="H104" s="20"/>
      <c r="I104" s="20"/>
      <c r="J104" s="20"/>
      <c r="K104" s="20"/>
      <c r="L104" s="20"/>
      <c r="M104" s="188"/>
      <c r="N104" s="189"/>
    </row>
    <row r="105" spans="2:14" s="48" customFormat="1" x14ac:dyDescent="0.25">
      <c r="E105" s="20"/>
      <c r="F105" s="20"/>
      <c r="G105" s="20"/>
      <c r="H105" s="20"/>
      <c r="I105" s="20"/>
      <c r="J105" s="20"/>
      <c r="K105" s="20"/>
      <c r="L105" s="20"/>
      <c r="M105" s="188"/>
      <c r="N105" s="189"/>
    </row>
    <row r="106" spans="2:14" s="48" customFormat="1" x14ac:dyDescent="0.25">
      <c r="E106" s="20"/>
      <c r="F106" s="20"/>
      <c r="G106" s="20"/>
      <c r="H106" s="20"/>
      <c r="I106" s="20"/>
      <c r="J106" s="20"/>
      <c r="K106" s="20"/>
      <c r="L106" s="20"/>
      <c r="M106" s="188"/>
      <c r="N106" s="189"/>
    </row>
    <row r="107" spans="2:14" s="48" customFormat="1" hidden="1" x14ac:dyDescent="0.25">
      <c r="E107" s="20"/>
      <c r="F107" s="20"/>
      <c r="G107" s="20"/>
      <c r="H107" s="20"/>
      <c r="I107" s="20"/>
      <c r="J107" s="20"/>
      <c r="K107" s="20"/>
      <c r="L107" s="20"/>
      <c r="M107" s="188"/>
      <c r="N107" s="189"/>
    </row>
    <row r="108" spans="2:14" s="48" customFormat="1" hidden="1" x14ac:dyDescent="0.25">
      <c r="E108" s="20"/>
      <c r="F108" s="20"/>
      <c r="G108" s="20"/>
      <c r="H108" s="20"/>
      <c r="I108" s="20"/>
      <c r="J108" s="20"/>
      <c r="K108" s="20"/>
      <c r="L108" s="20"/>
      <c r="M108" s="188"/>
      <c r="N108" s="189"/>
    </row>
    <row r="109" spans="2:14" s="48" customFormat="1" hidden="1" x14ac:dyDescent="0.25">
      <c r="E109" s="20"/>
      <c r="F109" s="20"/>
      <c r="G109" s="20"/>
      <c r="H109" s="20"/>
      <c r="I109" s="20"/>
      <c r="J109" s="20"/>
      <c r="K109" s="20"/>
      <c r="L109" s="20"/>
      <c r="M109" s="188"/>
      <c r="N109" s="189"/>
    </row>
    <row r="110" spans="2:14" s="48" customFormat="1" hidden="1" x14ac:dyDescent="0.25">
      <c r="E110" s="20"/>
      <c r="F110" s="20"/>
      <c r="G110" s="20"/>
      <c r="H110" s="20"/>
      <c r="I110" s="20"/>
      <c r="J110" s="20"/>
      <c r="K110" s="20"/>
      <c r="L110" s="20"/>
      <c r="M110" s="188"/>
      <c r="N110" s="189"/>
    </row>
    <row r="111" spans="2:14" s="48" customFormat="1" hidden="1" x14ac:dyDescent="0.25">
      <c r="E111" s="20"/>
      <c r="F111" s="20"/>
      <c r="G111" s="20"/>
      <c r="H111" s="20"/>
      <c r="I111" s="20"/>
      <c r="J111" s="20"/>
      <c r="K111" s="20"/>
      <c r="L111" s="20"/>
      <c r="M111" s="188"/>
      <c r="N111" s="189"/>
    </row>
    <row r="112" spans="2:14" s="48" customFormat="1" hidden="1" x14ac:dyDescent="0.25">
      <c r="E112" s="20"/>
      <c r="F112" s="20"/>
      <c r="G112" s="20"/>
      <c r="H112" s="20"/>
      <c r="I112" s="20"/>
      <c r="J112" s="20"/>
      <c r="K112" s="20"/>
      <c r="L112" s="20"/>
      <c r="M112" s="188"/>
      <c r="N112" s="189"/>
    </row>
    <row r="113" x14ac:dyDescent="0.25"/>
    <row r="126" x14ac:dyDescent="0.25"/>
    <row r="127" x14ac:dyDescent="0.25"/>
    <row r="128" x14ac:dyDescent="0.25"/>
    <row r="257" spans="4:4" x14ac:dyDescent="0.25"/>
    <row r="262" spans="4:4" hidden="1" x14ac:dyDescent="0.25">
      <c r="D262" s="48"/>
    </row>
    <row r="263" spans="4:4" hidden="1" x14ac:dyDescent="0.25">
      <c r="D263" s="48"/>
    </row>
    <row r="267" spans="4:4" x14ac:dyDescent="0.25"/>
    <row r="268" spans="4:4" x14ac:dyDescent="0.25"/>
    <row r="269" spans="4:4" x14ac:dyDescent="0.25"/>
    <row r="270" spans="4:4" x14ac:dyDescent="0.25"/>
    <row r="271" spans="4:4" x14ac:dyDescent="0.25"/>
    <row r="272" spans="4:4"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sheetData>
  <sheetProtection algorithmName="SHA-512" hashValue="+2jG4FUuEeGg+JfOeEV0ZEOjwjEuJS3crcv2WAO/Qzj7b+oZzlIHFfpDTtfTLgUKrzvkuY105bdQFYd2zH4sRQ==" saltValue="K426/ib9x36bzv2ppK24KQ==" spinCount="100000" sheet="1" objects="1" scenarios="1" formatCells="0" formatColumns="0"/>
  <mergeCells count="11">
    <mergeCell ref="D65:E65"/>
    <mergeCell ref="G18:H18"/>
    <mergeCell ref="J17:K17"/>
    <mergeCell ref="D60:E60"/>
    <mergeCell ref="D49:D50"/>
    <mergeCell ref="F49:F50"/>
    <mergeCell ref="E49:E50"/>
    <mergeCell ref="I49:I50"/>
    <mergeCell ref="F41:F42"/>
    <mergeCell ref="I41:I42"/>
    <mergeCell ref="J55:K56"/>
  </mergeCells>
  <phoneticPr fontId="2" type="noConversion"/>
  <dataValidations xWindow="975" yWindow="413" count="23">
    <dataValidation type="date" allowBlank="1" showInputMessage="1" showErrorMessage="1" sqref="E68:E70 E73:E75" xr:uid="{00000000-0002-0000-0000-000000000000}">
      <formula1>36526</formula1>
      <formula2>66111</formula2>
    </dataValidation>
    <dataValidation allowBlank="1" showInputMessage="1" showErrorMessage="1" prompt="Recuerde que estos pagos que efectue el empleador por concepto de alimentación  del trabajador  o de su conyugue co compañero (a) permanente, sus hijos o su padres son ingresos no constitutivos de renta" sqref="E43 E35:I35" xr:uid="{00000000-0002-0000-0000-000001000000}"/>
    <dataValidation allowBlank="1" showInputMessage="1" showErrorMessage="1" prompt="Digite el valor mensual  correspondiente al pagado por el contratista no asalariado en el periodo de prestación del servicio" sqref="E52" xr:uid="{00000000-0002-0000-0000-000002000000}"/>
    <dataValidation allowBlank="1" showInputMessage="1" showErrorMessage="1" prompt="Digite la totalidad de los ingresos recibidos en el año anterior" sqref="I10" xr:uid="{00000000-0002-0000-0000-000003000000}"/>
    <dataValidation type="list" allowBlank="1" showInputMessage="1" showErrorMessage="1" prompt="Seleccione  el mes del cálculo" sqref="I13" xr:uid="{00000000-0002-0000-0000-000004000000}">
      <formula1>$B$84:$B$95</formula1>
    </dataValidation>
    <dataValidation allowBlank="1" showInputMessage="1" showErrorMessage="1" promptTitle="Incluya" prompt="Pagos directos o indirectos_x000a_En dinero o en especie_x000a_Sean o no factor salarial_x000a_Art. 127 y 128 del CST_x000a__x000a_Recuerde que en el mes que se pague prima legal, esta se debe liquidar de forma independiente._x000a_" sqref="D21:D23" xr:uid="{00000000-0002-0000-0000-000005000000}"/>
    <dataValidation allowBlank="1" showInputMessage="1" showErrorMessage="1" promptTitle="Incluya" prompt="Digite el valor de la cuenta de cobro o factura del mes" sqref="E26" xr:uid="{00000000-0002-0000-0000-000006000000}"/>
    <dataValidation type="whole" allowBlank="1" showInputMessage="1" showErrorMessage="1" sqref="F13" xr:uid="{00000000-0002-0000-0000-000007000000}">
      <formula1>1</formula1>
      <formula2>12</formula2>
    </dataValidation>
    <dataValidation type="whole" allowBlank="1" showInputMessage="1" showErrorMessage="1" sqref="E51" xr:uid="{00000000-0002-0000-0000-000008000000}">
      <formula1>0</formula1>
      <formula2>350000000</formula2>
    </dataValidation>
    <dataValidation allowBlank="1" showInputMessage="1" showErrorMessage="1" prompt="Digite el valor mensual  correspondiente al pagado por el contratista no asalariado en el periodo de prestación del servicio_x000a_" sqref="E48" xr:uid="{00000000-0002-0000-0000-000009000000}"/>
    <dataValidation type="date" allowBlank="1" showInputMessage="1" showErrorMessage="1" error="Fecha no valida " prompt="Aplicable solo por el periodo gravable 2019" sqref="K21" xr:uid="{00000000-0002-0000-0000-00000A000000}">
      <formula1>44562</formula1>
      <formula2>44926</formula2>
    </dataValidation>
    <dataValidation allowBlank="1" showInputMessage="1" showErrorMessage="1" errorTitle="Aportes superiores" error="El aporte no puede ser superior al 4% de los ingresos del trabajador" sqref="E33:E34" xr:uid="{00000000-0002-0000-0000-00000B000000}"/>
    <dataValidation type="date" allowBlank="1" showInputMessage="1" showErrorMessage="1" error="Fecha no valida" prompt="Aplicable solo por el periodo gravable 2019_x000a_" sqref="J21" xr:uid="{00000000-0002-0000-0000-00000C000000}">
      <formula1>44562</formula1>
      <formula2>44926</formula2>
    </dataValidation>
    <dataValidation allowBlank="1" showInputMessage="1" showErrorMessage="1" prompt="Digite el total del aporte volutario realizado" sqref="E32" xr:uid="{00000000-0002-0000-0000-00000E000000}"/>
    <dataValidation allowBlank="1" showInputMessage="1" showErrorMessage="1" prompt="Dato sólo informativo" sqref="E21:E22" xr:uid="{00000000-0002-0000-0000-00000F000000}"/>
    <dataValidation type="list" allowBlank="1" showInputMessage="1" showErrorMessage="1" prompt="Digite o seleccione de la lista: SI  ó NO  tiene derecho a dependientes" sqref="E49:E50" xr:uid="{E668D182-6857-4F9C-82DB-1840BC3A16C6}">
      <formula1>$A$81:$A$82</formula1>
    </dataValidation>
    <dataValidation allowBlank="1" showInputMessage="1" showErrorMessage="1" prompt="Dato mensualizado segun numero de meses digitado en la parte superior" sqref="I26" xr:uid="{8051B4ED-7398-4775-AD0D-12FA63896891}"/>
    <dataValidation allowBlank="1" showInputMessage="1" showErrorMessage="1" promptTitle="Incluya" prompt="Digite el valor de honorarios, servicios y en general compensación por servicios personales diferentes a ingresos de una relación laboral o legal y reglamentaria" sqref="D26" xr:uid="{3B6C0A51-70EF-4FF0-BAAC-575272D538DC}"/>
    <dataValidation allowBlank="1" showInputMessage="1" showErrorMessage="1" prompt="Control del límite de las 3800 UVT, lo normal es dividir en 12, pero usted podrá cambiar a menos tiempo, pero deberá llevar el control. para que durante el año no se pase de 3800 UVT" sqref="J41" xr:uid="{9EC96D31-3DC3-4E89-A2FD-3F4816B96501}"/>
    <dataValidation allowBlank="1" showInputMessage="1" showErrorMessage="1" prompt="Control del límite de las 2.500 UVT, lo normal es dividir en 12, pero usted podrá cambiar a menos tiempo, pero deberá llevar el control. para que durante el año no se pase de 2.500  UVT" sqref="J32" xr:uid="{E859F38C-7635-4760-9CC9-B8CBC1BCA583}"/>
    <dataValidation allowBlank="1" showInputMessage="1" showErrorMessage="1" prompt="Desde el mes de febrero digíte el valor acumulado que ha utilizado como renta exenta del 25% en los meses anteriores al del cálculo durante este año gravable" sqref="E57" xr:uid="{DE760D3B-18A1-4894-8387-3FE244283CF3}"/>
    <dataValidation allowBlank="1" showInputMessage="1" showErrorMessage="1" promptTitle="Control límite 40% y 1,340 UVT" prompt="Digite el número de meses que requiere controlar el límite de las 1,340 UVT anual.  Puede dejar en 12 meses y el límite lo establecerá de forma mensual." sqref="J60" xr:uid="{AE0774D5-946D-46DF-B5D5-873D77FC4074}"/>
    <dataValidation allowBlank="1" showInputMessage="1" showErrorMessage="1" promptTitle="Límite de las 790 UVT anual" prompt="Digite el número de meses que requiere controlar el límite de las 790 UVT anual.  Puede dejar en 12 meses y el límite lo establecerá de forma mensual o usarlo como crea conveniente junto con el control de la celda E57." sqref="J57" xr:uid="{46884A78-74D6-4FDE-A848-2A756CBF8985}"/>
  </dataValidations>
  <hyperlinks>
    <hyperlink ref="D74" r:id="rId1" xr:uid="{00000000-0004-0000-0000-000000000000}"/>
  </hyperlinks>
  <pageMargins left="0.19685039370078741" right="0.19685039370078741" top="0.39370078740157483" bottom="0.39370078740157483" header="0" footer="0"/>
  <pageSetup scale="65" orientation="landscape"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6">
    <pageSetUpPr fitToPage="1"/>
  </sheetPr>
  <dimension ref="A1:M103"/>
  <sheetViews>
    <sheetView showGridLines="0" zoomScaleNormal="100" workbookViewId="0">
      <selection activeCell="D14" sqref="D14"/>
    </sheetView>
  </sheetViews>
  <sheetFormatPr baseColWidth="10" defaultColWidth="0" defaultRowHeight="12.5" zeroHeight="1" x14ac:dyDescent="0.25"/>
  <cols>
    <col min="1" max="1" width="1.453125" style="15" customWidth="1"/>
    <col min="2" max="2" width="4" style="15" customWidth="1"/>
    <col min="3" max="3" width="1.453125" style="15" customWidth="1"/>
    <col min="4" max="4" width="51.1796875" style="15" customWidth="1"/>
    <col min="5" max="5" width="26.453125" style="50" customWidth="1"/>
    <col min="6" max="6" width="21.453125" style="50" customWidth="1"/>
    <col min="7" max="7" width="12.81640625" style="50" customWidth="1"/>
    <col min="8" max="9" width="11.453125" style="50" customWidth="1"/>
    <col min="10" max="10" width="11.453125" style="15" customWidth="1"/>
    <col min="11" max="13" width="0" style="15" hidden="1" customWidth="1"/>
    <col min="14" max="16384" width="11.453125" style="15" hidden="1"/>
  </cols>
  <sheetData>
    <row r="1" spans="2:7" ht="5.25" customHeight="1" x14ac:dyDescent="0.25"/>
    <row r="2" spans="2:7" ht="8.4" customHeight="1" x14ac:dyDescent="0.25"/>
    <row r="3" spans="2:7" ht="16.5" customHeight="1" x14ac:dyDescent="0.4">
      <c r="D3" s="159" t="s">
        <v>92</v>
      </c>
      <c r="E3" s="15"/>
      <c r="F3" s="51"/>
    </row>
    <row r="4" spans="2:7" ht="6.75" customHeight="1" x14ac:dyDescent="0.4">
      <c r="D4" s="52"/>
      <c r="E4" s="53"/>
      <c r="F4" s="53"/>
    </row>
    <row r="5" spans="2:7" x14ac:dyDescent="0.25">
      <c r="E5" s="15"/>
      <c r="F5" s="55"/>
    </row>
    <row r="6" spans="2:7" x14ac:dyDescent="0.25"/>
    <row r="7" spans="2:7" ht="13" x14ac:dyDescent="0.3">
      <c r="D7" s="56" t="str">
        <f>+PROC1!D12</f>
        <v>EMPRESA DE EJEMPLO</v>
      </c>
      <c r="E7" s="221" t="s">
        <v>9</v>
      </c>
      <c r="F7" s="57" t="str">
        <f>+PROC1!I13</f>
        <v>Enero de 2023</v>
      </c>
    </row>
    <row r="8" spans="2:7" x14ac:dyDescent="0.25">
      <c r="D8" s="58" t="str">
        <f>+PROC1!D13</f>
        <v>Digite nombre del contratista</v>
      </c>
      <c r="E8" s="222" t="s">
        <v>79</v>
      </c>
      <c r="F8" s="223">
        <f>+PROC1!F13</f>
        <v>12</v>
      </c>
    </row>
    <row r="9" spans="2:7" ht="13" x14ac:dyDescent="0.25">
      <c r="D9" s="58" t="str">
        <f>+PROC1!D14</f>
        <v>CC. 7.999.999</v>
      </c>
      <c r="E9" s="224" t="str">
        <f>+PROC1!F14</f>
        <v>Valor UVT 2023</v>
      </c>
      <c r="F9" s="57">
        <f>+PROC1!F15</f>
        <v>42412</v>
      </c>
    </row>
    <row r="10" spans="2:7" x14ac:dyDescent="0.25">
      <c r="D10" s="59"/>
      <c r="E10" s="15"/>
      <c r="F10" s="15"/>
    </row>
    <row r="11" spans="2:7" ht="13" x14ac:dyDescent="0.25">
      <c r="E11" s="149"/>
      <c r="F11" s="150"/>
    </row>
    <row r="12" spans="2:7" ht="13" thickBot="1" x14ac:dyDescent="0.3">
      <c r="D12" s="60" t="s">
        <v>26</v>
      </c>
    </row>
    <row r="13" spans="2:7" ht="14.5" thickBot="1" x14ac:dyDescent="0.35">
      <c r="B13" s="61"/>
      <c r="C13" s="62"/>
      <c r="D13" s="63" t="s">
        <v>10</v>
      </c>
      <c r="E13" s="64" t="s">
        <v>6</v>
      </c>
      <c r="F13" s="65" t="s">
        <v>8</v>
      </c>
    </row>
    <row r="14" spans="2:7" ht="39.5" customHeight="1" thickBot="1" x14ac:dyDescent="0.4">
      <c r="C14" s="13"/>
      <c r="D14" s="100" t="str">
        <f>+PROC1!D25</f>
        <v>Total pagos en el mes</v>
      </c>
      <c r="E14" s="102">
        <f>+PROC1!E25</f>
        <v>0</v>
      </c>
      <c r="G14" s="15"/>
    </row>
    <row r="15" spans="2:7" ht="16" thickBot="1" x14ac:dyDescent="0.3">
      <c r="B15" s="67">
        <v>1</v>
      </c>
      <c r="D15" s="69" t="str">
        <f>+PROC1!D26</f>
        <v>Valor del ingreso por rentas de trabajo</v>
      </c>
      <c r="E15" s="70">
        <f>+PROC1!E26</f>
        <v>600000000</v>
      </c>
      <c r="F15" s="70">
        <f>+PROC1!I26</f>
        <v>50000000</v>
      </c>
      <c r="G15" s="15"/>
    </row>
    <row r="16" spans="2:7" ht="13" x14ac:dyDescent="0.3">
      <c r="B16" s="36"/>
      <c r="D16" s="71" t="str">
        <f>+PROC1!D27</f>
        <v>Total Ingresos mes</v>
      </c>
      <c r="E16" s="72">
        <f>+PROC1!E27</f>
        <v>600000000</v>
      </c>
      <c r="F16" s="72">
        <f>+PROC1!I27</f>
        <v>50000000</v>
      </c>
    </row>
    <row r="17" spans="2:6" x14ac:dyDescent="0.25">
      <c r="B17" s="36"/>
      <c r="F17" s="50" t="s">
        <v>21</v>
      </c>
    </row>
    <row r="18" spans="2:6" x14ac:dyDescent="0.25">
      <c r="B18" s="36"/>
    </row>
    <row r="19" spans="2:6" ht="15.5" x14ac:dyDescent="0.35">
      <c r="B19" s="36"/>
      <c r="D19" s="54" t="str">
        <f>+PROC1!D29</f>
        <v>Menos ingresos no constitutivos de renta (INCR)</v>
      </c>
      <c r="E19" s="15"/>
      <c r="F19" s="15"/>
    </row>
    <row r="20" spans="2:6" x14ac:dyDescent="0.25">
      <c r="B20" s="36"/>
      <c r="D20" s="74" t="str">
        <f>+PROC1!D30</f>
        <v>Aportes obligatorios a Fondos de Pensiones (art. 55 ET)</v>
      </c>
      <c r="E20" s="70">
        <f>+PROC1!E30</f>
        <v>0</v>
      </c>
      <c r="F20" s="70">
        <f>+PROC1!I30</f>
        <v>0</v>
      </c>
    </row>
    <row r="21" spans="2:6" x14ac:dyDescent="0.25">
      <c r="B21" s="36"/>
      <c r="D21" s="74" t="str">
        <f>+PROC1!D31</f>
        <v>Fondo de Solidaridad Pensional</v>
      </c>
      <c r="E21" s="70">
        <f>+PROC1!E31</f>
        <v>0</v>
      </c>
      <c r="F21" s="70">
        <f>+PROC1!I31</f>
        <v>0</v>
      </c>
    </row>
    <row r="22" spans="2:6" x14ac:dyDescent="0.25">
      <c r="B22" s="36"/>
      <c r="D22" s="74" t="str">
        <f>+PROC1!D32</f>
        <v>Aportes vol. a fondos de pensiones oblig. (RAI) (Art. 55 ET)</v>
      </c>
      <c r="E22" s="70"/>
      <c r="F22" s="70"/>
    </row>
    <row r="23" spans="2:6" x14ac:dyDescent="0.25">
      <c r="B23" s="36"/>
      <c r="D23" s="74" t="str">
        <f>+PROC1!D33</f>
        <v>Aportes obligatorios al sistema de salud (art. 56 ET)</v>
      </c>
      <c r="E23" s="70">
        <f>+PROC1!E33</f>
        <v>0</v>
      </c>
      <c r="F23" s="70">
        <f>+PROC1!I33</f>
        <v>0</v>
      </c>
    </row>
    <row r="24" spans="2:6" x14ac:dyDescent="0.25">
      <c r="B24" s="36"/>
      <c r="D24" s="74" t="str">
        <f>+PROC1!D34</f>
        <v>Aportes a ARL</v>
      </c>
      <c r="E24" s="70">
        <f>+PROC1!E34</f>
        <v>0</v>
      </c>
      <c r="F24" s="70">
        <f>+PROC1!I34</f>
        <v>0</v>
      </c>
    </row>
    <row r="25" spans="2:6" ht="13" x14ac:dyDescent="0.3">
      <c r="B25" s="36"/>
      <c r="D25" s="71" t="str">
        <f>+PROC1!D35</f>
        <v>Total ingresos no contitutivos de renta ni ganancia ocasional</v>
      </c>
      <c r="E25" s="70"/>
      <c r="F25" s="72">
        <f>+PROC1!I35</f>
        <v>0</v>
      </c>
    </row>
    <row r="26" spans="2:6" x14ac:dyDescent="0.25">
      <c r="B26" s="36"/>
    </row>
    <row r="27" spans="2:6" ht="13" x14ac:dyDescent="0.3">
      <c r="B27" s="36"/>
      <c r="D27" s="75" t="str">
        <f>+PROC1!D37</f>
        <v>Subtotal (A)</v>
      </c>
      <c r="E27" s="76"/>
      <c r="F27" s="72">
        <f>+PROC1!I37</f>
        <v>50000000</v>
      </c>
    </row>
    <row r="28" spans="2:6" ht="13" thickBot="1" x14ac:dyDescent="0.3">
      <c r="B28" s="36"/>
    </row>
    <row r="29" spans="2:6" ht="16" thickBot="1" x14ac:dyDescent="0.4">
      <c r="B29" s="67">
        <v>2</v>
      </c>
      <c r="D29" s="54" t="str">
        <f>+PROC1!D40</f>
        <v>Menos rentas exentas</v>
      </c>
    </row>
    <row r="30" spans="2:6" ht="15.5" x14ac:dyDescent="0.25">
      <c r="B30" s="73"/>
      <c r="D30" s="69" t="str">
        <f>+PROC1!D41</f>
        <v>Aportes a Fondos de Pensiones Voluntarias (art. 126-1 ET)</v>
      </c>
      <c r="E30" s="70">
        <f>+PROC1!E41</f>
        <v>0</v>
      </c>
      <c r="F30" s="278">
        <f>+PROC1!I41</f>
        <v>0</v>
      </c>
    </row>
    <row r="31" spans="2:6" ht="15.5" x14ac:dyDescent="0.25">
      <c r="B31" s="73"/>
      <c r="D31" s="69" t="str">
        <f>+PROC1!D42</f>
        <v>Aportes con destino a cuentas AFC (art 126-4 ET)</v>
      </c>
      <c r="E31" s="70">
        <f>+PROC1!E42</f>
        <v>0</v>
      </c>
      <c r="F31" s="279"/>
    </row>
    <row r="32" spans="2:6" ht="13" x14ac:dyDescent="0.3">
      <c r="B32" s="36"/>
      <c r="D32" s="71" t="str">
        <f>+PROC1!D43</f>
        <v>Total rentas exentas</v>
      </c>
      <c r="E32" s="72">
        <f>+PROC1!E43</f>
        <v>0</v>
      </c>
      <c r="F32" s="72">
        <f>+PROC1!I43</f>
        <v>0</v>
      </c>
    </row>
    <row r="33" spans="2:6" x14ac:dyDescent="0.25">
      <c r="B33" s="36"/>
    </row>
    <row r="34" spans="2:6" ht="13" x14ac:dyDescent="0.3">
      <c r="B34" s="36"/>
      <c r="D34" s="75" t="str">
        <f>+PROC1!D45</f>
        <v>Subtotal  (B)</v>
      </c>
      <c r="E34" s="76"/>
      <c r="F34" s="72">
        <f>+PROC1!I45</f>
        <v>50000000</v>
      </c>
    </row>
    <row r="35" spans="2:6" ht="13" thickBot="1" x14ac:dyDescent="0.3">
      <c r="B35" s="36"/>
    </row>
    <row r="36" spans="2:6" ht="16" thickBot="1" x14ac:dyDescent="0.4">
      <c r="B36" s="67">
        <v>3</v>
      </c>
      <c r="D36" s="54" t="str">
        <f>+PROC1!D47</f>
        <v>Menos deducciones</v>
      </c>
    </row>
    <row r="37" spans="2:6" ht="25" x14ac:dyDescent="0.25">
      <c r="B37" s="36"/>
      <c r="D37" s="69" t="str">
        <f>+PROC1!D48</f>
        <v>Pago por medicina prepagada, planes adicionales de salud y pagos por seguros de salud</v>
      </c>
      <c r="E37" s="70">
        <f>+PROC1!E48</f>
        <v>0</v>
      </c>
      <c r="F37" s="70">
        <f>+PROC1!I48</f>
        <v>0</v>
      </c>
    </row>
    <row r="38" spans="2:6" x14ac:dyDescent="0.25">
      <c r="B38" s="36"/>
      <c r="D38" s="69" t="str">
        <f>+PROC1!D49</f>
        <v>Seleccione "SI" si tiene derecho a dependientes (Art 387 ET)</v>
      </c>
      <c r="E38" s="57" t="str">
        <f>+PROC1!E49</f>
        <v>NO</v>
      </c>
      <c r="F38" s="70">
        <f>+PROC1!I49</f>
        <v>0</v>
      </c>
    </row>
    <row r="39" spans="2:6" ht="25" x14ac:dyDescent="0.25">
      <c r="B39" s="36"/>
      <c r="D39" s="69" t="str">
        <f>+PROC1!D51</f>
        <v>Intereses por prestamos de vivienda (en proporción a los meses certificados)</v>
      </c>
      <c r="E39" s="70">
        <f>+PROC1!E51</f>
        <v>0</v>
      </c>
      <c r="F39" s="70">
        <f>+PROC1!I51</f>
        <v>0</v>
      </c>
    </row>
    <row r="40" spans="2:6" x14ac:dyDescent="0.25">
      <c r="B40" s="36"/>
      <c r="D40" s="69"/>
      <c r="E40" s="70">
        <f>+PROC1!E52</f>
        <v>0</v>
      </c>
      <c r="F40" s="70">
        <f>+PROC1!I52</f>
        <v>0</v>
      </c>
    </row>
    <row r="41" spans="2:6" ht="15.5" x14ac:dyDescent="0.35">
      <c r="B41" s="36"/>
      <c r="D41" s="101" t="str">
        <f>+PROC1!D53</f>
        <v>Total deducciones</v>
      </c>
      <c r="E41" s="72" t="s">
        <v>21</v>
      </c>
      <c r="F41" s="72">
        <f>+PROC1!I53</f>
        <v>0</v>
      </c>
    </row>
    <row r="42" spans="2:6" x14ac:dyDescent="0.25">
      <c r="B42" s="36"/>
    </row>
    <row r="43" spans="2:6" ht="13" x14ac:dyDescent="0.3">
      <c r="B43" s="36"/>
      <c r="D43" s="75" t="str">
        <f>+PROC1!D55</f>
        <v>Subtotal  (C)</v>
      </c>
      <c r="E43" s="76"/>
      <c r="F43" s="72">
        <f>+PROC1!I55</f>
        <v>50000000</v>
      </c>
    </row>
    <row r="44" spans="2:6" x14ac:dyDescent="0.25">
      <c r="B44" s="36"/>
    </row>
    <row r="45" spans="2:6" ht="13" x14ac:dyDescent="0.3">
      <c r="B45" s="36"/>
      <c r="D45" s="75" t="str">
        <f>+PROC1!D57</f>
        <v>Menos renta exenta -25%  del subtotal (C)  (Numeral 10 art. 206 ET)</v>
      </c>
      <c r="E45" s="76"/>
      <c r="F45" s="72">
        <f>+PROC1!I57</f>
        <v>2792123.333333333</v>
      </c>
    </row>
    <row r="46" spans="2:6" x14ac:dyDescent="0.25">
      <c r="B46" s="36"/>
    </row>
    <row r="47" spans="2:6" ht="13" x14ac:dyDescent="0.3">
      <c r="B47" s="36"/>
      <c r="D47" s="71" t="str">
        <f>+PROC1!D60</f>
        <v>Límite del 40% y 1.340 UVT sobre Rentas Exentas y Deducciones</v>
      </c>
      <c r="E47" s="72"/>
      <c r="F47" s="72">
        <f>+PROC1!I60</f>
        <v>2792123.333333333</v>
      </c>
    </row>
    <row r="48" spans="2:6" ht="7.15" customHeight="1" x14ac:dyDescent="0.3">
      <c r="B48" s="36"/>
      <c r="D48" s="88"/>
      <c r="E48" s="104"/>
      <c r="F48" s="104"/>
    </row>
    <row r="49" spans="2:7" x14ac:dyDescent="0.25">
      <c r="B49" s="36"/>
    </row>
    <row r="50" spans="2:7" ht="15.5" x14ac:dyDescent="0.35">
      <c r="D50" s="75" t="str">
        <f>+PROC1!D62</f>
        <v>Base gravable (ver tabla)</v>
      </c>
      <c r="E50" s="76"/>
      <c r="F50" s="72">
        <f>+PROC1!I62</f>
        <v>47207876.666666664</v>
      </c>
      <c r="G50" s="91"/>
    </row>
    <row r="51" spans="2:7" ht="9" customHeight="1" x14ac:dyDescent="0.25"/>
    <row r="52" spans="2:7" hidden="1" x14ac:dyDescent="0.25">
      <c r="F52" s="77"/>
    </row>
    <row r="53" spans="2:7" ht="29" hidden="1" customHeight="1" x14ac:dyDescent="0.25">
      <c r="E53" s="68"/>
      <c r="F53" s="68"/>
    </row>
    <row r="54" spans="2:7" ht="28.15" customHeight="1" x14ac:dyDescent="0.3">
      <c r="D54" s="256" t="str">
        <f>+PROC1!D65</f>
        <v>Valor retención en la fuente a practicar por el periodo (art. 383 ET)</v>
      </c>
      <c r="E54" s="225">
        <f>+PROC1!J65</f>
        <v>0.28008</v>
      </c>
      <c r="F54" s="78">
        <f>+PROC1!I65</f>
        <v>168048000</v>
      </c>
      <c r="G54" s="15"/>
    </row>
    <row r="55" spans="2:7" ht="23.5" customHeight="1" x14ac:dyDescent="0.3">
      <c r="D55" s="85"/>
      <c r="E55" s="66"/>
      <c r="F55" s="86"/>
      <c r="G55" s="79"/>
    </row>
    <row r="56" spans="2:7" x14ac:dyDescent="0.25">
      <c r="D56" s="80"/>
    </row>
    <row r="57" spans="2:7" ht="15.5" x14ac:dyDescent="0.35">
      <c r="D57" s="81"/>
    </row>
    <row r="58" spans="2:7" x14ac:dyDescent="0.25"/>
    <row r="59" spans="2:7" x14ac:dyDescent="0.25">
      <c r="E59" s="15"/>
    </row>
    <row r="60" spans="2:7" x14ac:dyDescent="0.25"/>
    <row r="61" spans="2:7" x14ac:dyDescent="0.25"/>
    <row r="62" spans="2:7" x14ac:dyDescent="0.25"/>
    <row r="63" spans="2:7" x14ac:dyDescent="0.25"/>
    <row r="64" spans="2:7"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sheetData>
  <sheetProtection algorithmName="SHA-512" hashValue="WsInP+GnRHx4PQXMsPJUG6YXazx3jO0Y5kkCgebIt5SSz/MpDnS/dzWzzhZsN2Vf/z+M6gUHth2AAJIwZe98Wg==" saltValue="sOwnUWSX0NghDltUG73jSA==" spinCount="100000" sheet="1" objects="1" scenarios="1"/>
  <mergeCells count="1">
    <mergeCell ref="F30:F31"/>
  </mergeCells>
  <phoneticPr fontId="2" type="noConversion"/>
  <dataValidations disablePrompts="1" xWindow="951" yWindow="123" count="4">
    <dataValidation allowBlank="1" showInputMessage="1" showErrorMessage="1" prompt="Digite la totalidad de los ingresos recibidos en el año anterior" sqref="F5" xr:uid="{00000000-0002-0000-0100-000000000000}"/>
    <dataValidation allowBlank="1" showInputMessage="1" showErrorMessage="1" promptTitle="Incluya" prompt="Pagos directos o indirectos_x000a_En dinero o en especie_x000a_Sean o no factor salarial_x000a_Art. 127 y 128 del CST_x000a__x000a_Recuerde que en el mes que se pague prima legal, esta se debe liquidar de forma independiente._x000a_" sqref="D16 D15:E15" xr:uid="{00000000-0002-0000-0100-000001000000}"/>
    <dataValidation allowBlank="1" showInputMessage="1" showErrorMessage="1" prompt="Recuerde que estos pagos que efectue el empleador por concepto de alimentación  del trabajador  o de su conyugue co compañero (a) permanente, sus hijos o su padres son ingresos no constitutivos de renta" sqref="E32" xr:uid="{00000000-0002-0000-0100-000002000000}"/>
    <dataValidation allowBlank="1" showInputMessage="1" showErrorMessage="1" prompt="Digite el valor promedio mensual  correspondinte al descontado al trabajador en el año inmediatamente anterior_x000a_" sqref="E37:E40" xr:uid="{00000000-0002-0000-0100-000003000000}"/>
  </dataValidations>
  <pageMargins left="0.39370078740157483" right="0.19685039370078741" top="0.19685039370078741" bottom="0.19685039370078741" header="0" footer="0"/>
  <pageSetup scale="90" orientation="portrait" horizontalDpi="4294967293" verticalDpi="4294967293" r:id="rId1"/>
  <headerFooter alignWithMargins="0">
    <oddFooter>&amp;C&amp;D&amp;T&amp;R&amp;8
&amp;10www.consultorcontable.com</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B1:I33"/>
  <sheetViews>
    <sheetView showGridLines="0" defaultGridColor="0" colorId="23" zoomScaleNormal="100" workbookViewId="0">
      <selection activeCell="D11" sqref="D11"/>
    </sheetView>
  </sheetViews>
  <sheetFormatPr baseColWidth="10" defaultColWidth="0" defaultRowHeight="12.5" outlineLevelCol="1" x14ac:dyDescent="0.25"/>
  <cols>
    <col min="1" max="1" width="0.81640625" customWidth="1"/>
    <col min="2" max="2" width="14.7265625" bestFit="1" customWidth="1"/>
    <col min="3" max="3" width="16.7265625" customWidth="1"/>
    <col min="4" max="4" width="14.1796875" customWidth="1"/>
    <col min="5" max="5" width="67.81640625" customWidth="1"/>
    <col min="6" max="6" width="13.7265625" hidden="1" customWidth="1" outlineLevel="1"/>
    <col min="7" max="7" width="14.1796875" hidden="1" customWidth="1" outlineLevel="1"/>
    <col min="8" max="8" width="16.453125" hidden="1" customWidth="1" outlineLevel="1"/>
    <col min="9" max="9" width="11.453125" customWidth="1" collapsed="1"/>
  </cols>
  <sheetData>
    <row r="1" spans="2:8" ht="5.25" customHeight="1" x14ac:dyDescent="0.25">
      <c r="E1" s="9"/>
    </row>
    <row r="2" spans="2:8" ht="12" customHeight="1" x14ac:dyDescent="0.25">
      <c r="B2" s="130"/>
      <c r="C2" s="130"/>
      <c r="D2" s="130"/>
      <c r="E2" s="131"/>
    </row>
    <row r="3" spans="2:8" ht="15.75" customHeight="1" x14ac:dyDescent="0.35">
      <c r="B3" s="130"/>
      <c r="C3" s="280" t="s">
        <v>20</v>
      </c>
      <c r="D3" s="280"/>
      <c r="E3" s="280"/>
      <c r="F3" s="13"/>
    </row>
    <row r="4" spans="2:8" ht="17.399999999999999" customHeight="1" x14ac:dyDescent="0.25">
      <c r="B4" s="130"/>
      <c r="C4" s="130"/>
      <c r="D4" s="130"/>
      <c r="E4" s="131"/>
    </row>
    <row r="5" spans="2:8" ht="13" thickBot="1" x14ac:dyDescent="0.3"/>
    <row r="6" spans="2:8" ht="14.5" thickBot="1" x14ac:dyDescent="0.35">
      <c r="B6" s="282" t="s">
        <v>70</v>
      </c>
      <c r="C6" s="283"/>
      <c r="D6" s="283"/>
      <c r="E6" s="284"/>
    </row>
    <row r="7" spans="2:8" ht="15" customHeight="1" x14ac:dyDescent="0.3">
      <c r="B7" s="10"/>
      <c r="C7" s="1"/>
      <c r="D7" s="1" t="s">
        <v>51</v>
      </c>
      <c r="E7" s="1"/>
      <c r="G7" t="s">
        <v>3</v>
      </c>
      <c r="H7" s="4">
        <f>+PROC1!I62/PROC1!F15</f>
        <v>1113.078295450973</v>
      </c>
    </row>
    <row r="8" spans="2:8" ht="11" customHeight="1" x14ac:dyDescent="0.3">
      <c r="B8" s="1"/>
      <c r="C8" s="1"/>
      <c r="D8" s="1"/>
      <c r="E8" s="1"/>
    </row>
    <row r="9" spans="2:8" ht="14.25" customHeight="1" x14ac:dyDescent="0.25">
      <c r="B9" s="281" t="s">
        <v>14</v>
      </c>
      <c r="C9" s="281"/>
      <c r="D9" s="285" t="s">
        <v>17</v>
      </c>
      <c r="E9" s="281" t="s">
        <v>18</v>
      </c>
      <c r="F9" s="281" t="s">
        <v>2</v>
      </c>
      <c r="G9" s="281" t="s">
        <v>19</v>
      </c>
      <c r="H9" s="281" t="s">
        <v>3</v>
      </c>
    </row>
    <row r="10" spans="2:8" ht="15" customHeight="1" x14ac:dyDescent="0.25">
      <c r="B10" s="163" t="s">
        <v>15</v>
      </c>
      <c r="C10" s="163" t="s">
        <v>16</v>
      </c>
      <c r="D10" s="285"/>
      <c r="E10" s="281"/>
      <c r="F10" s="281"/>
      <c r="G10" s="281"/>
      <c r="H10" s="281"/>
    </row>
    <row r="11" spans="2:8" ht="23.25" customHeight="1" x14ac:dyDescent="0.25">
      <c r="B11" s="11" t="s">
        <v>0</v>
      </c>
      <c r="C11" s="11">
        <v>95</v>
      </c>
      <c r="D11" s="12">
        <v>0</v>
      </c>
      <c r="E11" s="161">
        <v>0</v>
      </c>
      <c r="F11" s="124"/>
      <c r="G11" s="124"/>
      <c r="H11" s="125"/>
    </row>
    <row r="12" spans="2:8" ht="14" x14ac:dyDescent="0.25">
      <c r="B12" s="11">
        <v>95</v>
      </c>
      <c r="C12" s="11">
        <v>150</v>
      </c>
      <c r="D12" s="12">
        <v>0.19</v>
      </c>
      <c r="E12" s="162" t="s">
        <v>64</v>
      </c>
      <c r="F12" s="124"/>
      <c r="G12" s="124" t="b">
        <f t="shared" ref="G12:G17" si="0">AND($H$7&gt;=B12,$H$7&lt;C12)</f>
        <v>0</v>
      </c>
      <c r="H12" s="125">
        <f>IF(G12=TRUE,($H$7-B12)*D12,0)</f>
        <v>0</v>
      </c>
    </row>
    <row r="13" spans="2:8" ht="28" x14ac:dyDescent="0.25">
      <c r="B13" s="11">
        <v>150</v>
      </c>
      <c r="C13" s="11">
        <v>360</v>
      </c>
      <c r="D13" s="12">
        <v>0.28000000000000003</v>
      </c>
      <c r="E13" s="162" t="s">
        <v>65</v>
      </c>
      <c r="F13" s="124">
        <v>10</v>
      </c>
      <c r="G13" s="124" t="b">
        <f t="shared" si="0"/>
        <v>0</v>
      </c>
      <c r="H13" s="125">
        <f>IF(G13=TRUE,($H$7-B13)*D13+F13,0)</f>
        <v>0</v>
      </c>
    </row>
    <row r="14" spans="2:8" ht="28" x14ac:dyDescent="0.25">
      <c r="B14" s="11">
        <v>360</v>
      </c>
      <c r="C14" s="11">
        <v>640</v>
      </c>
      <c r="D14" s="12">
        <v>0.33</v>
      </c>
      <c r="E14" s="162" t="s">
        <v>66</v>
      </c>
      <c r="F14" s="124">
        <v>69</v>
      </c>
      <c r="G14" s="124" t="b">
        <f t="shared" si="0"/>
        <v>0</v>
      </c>
      <c r="H14" s="125">
        <f>IF(G14=TRUE,($H$7-B14)*D14+F14,0)</f>
        <v>0</v>
      </c>
    </row>
    <row r="15" spans="2:8" ht="28" x14ac:dyDescent="0.25">
      <c r="B15" s="11">
        <v>640</v>
      </c>
      <c r="C15" s="11">
        <v>945</v>
      </c>
      <c r="D15" s="12">
        <v>0.35</v>
      </c>
      <c r="E15" s="162" t="s">
        <v>67</v>
      </c>
      <c r="F15" s="124">
        <v>162</v>
      </c>
      <c r="G15" s="124" t="b">
        <f t="shared" si="0"/>
        <v>0</v>
      </c>
      <c r="H15" s="125">
        <f>IF(G15=TRUE,($H$7-B15)*D15+F15,0)</f>
        <v>0</v>
      </c>
    </row>
    <row r="16" spans="2:8" ht="28" x14ac:dyDescent="0.25">
      <c r="B16" s="11">
        <v>945</v>
      </c>
      <c r="C16" s="11">
        <v>2300</v>
      </c>
      <c r="D16" s="12">
        <v>0.37</v>
      </c>
      <c r="E16" s="162" t="s">
        <v>68</v>
      </c>
      <c r="F16" s="124">
        <v>268</v>
      </c>
      <c r="G16" s="124" t="b">
        <f t="shared" si="0"/>
        <v>1</v>
      </c>
      <c r="H16" s="125">
        <f>IF(G16=TRUE,($H$7-B16)*D16+F16,0)</f>
        <v>330.18896931685998</v>
      </c>
    </row>
    <row r="17" spans="2:8" ht="28.5" thickBot="1" x14ac:dyDescent="0.3">
      <c r="B17" s="11">
        <v>2300</v>
      </c>
      <c r="C17" s="11" t="s">
        <v>1</v>
      </c>
      <c r="D17" s="12">
        <v>0.39</v>
      </c>
      <c r="E17" s="162" t="s">
        <v>69</v>
      </c>
      <c r="F17" s="124">
        <v>770</v>
      </c>
      <c r="G17" s="124" t="b">
        <f t="shared" si="0"/>
        <v>0</v>
      </c>
      <c r="H17" s="125">
        <f>IF(G17=TRUE,($H$7-B17)*D17+F17,0)</f>
        <v>0</v>
      </c>
    </row>
    <row r="18" spans="2:8" ht="14.5" hidden="1" thickBot="1" x14ac:dyDescent="0.3">
      <c r="B18" s="117"/>
      <c r="C18" s="118"/>
      <c r="D18" s="119"/>
      <c r="E18" s="120"/>
      <c r="F18" s="121"/>
      <c r="G18" s="122"/>
      <c r="H18" s="123"/>
    </row>
    <row r="19" spans="2:8" ht="13" thickBot="1" x14ac:dyDescent="0.3">
      <c r="H19" s="3">
        <f>SUM(H12:H18)</f>
        <v>330.18896931685998</v>
      </c>
    </row>
    <row r="20" spans="2:8" x14ac:dyDescent="0.25">
      <c r="B20" s="14" t="s">
        <v>4</v>
      </c>
      <c r="C20" s="6"/>
    </row>
    <row r="21" spans="2:8" x14ac:dyDescent="0.25">
      <c r="B21" s="6"/>
      <c r="C21" s="6"/>
    </row>
    <row r="22" spans="2:8" x14ac:dyDescent="0.25">
      <c r="B22" s="6"/>
      <c r="C22" s="6"/>
    </row>
    <row r="23" spans="2:8" x14ac:dyDescent="0.25">
      <c r="F23" s="2"/>
    </row>
    <row r="29" spans="2:8" x14ac:dyDescent="0.25">
      <c r="D29" s="7"/>
    </row>
    <row r="33" spans="3:4" x14ac:dyDescent="0.25">
      <c r="C33" s="8"/>
      <c r="D33" s="5"/>
    </row>
  </sheetData>
  <sheetProtection algorithmName="SHA-512" hashValue="NkKCQmiwhjKBlg/fPNnT0+W+jRnU/wkcwCzJ8ob83kDCf0xPCI2X0RQc9Sk9DGFWPEFZ+oyQB+X0RaN3YQNlmg==" saltValue="5kqpz8l7LPNqVOhsI8dGUA==" spinCount="100000" sheet="1" objects="1" scenarios="1"/>
  <mergeCells count="8">
    <mergeCell ref="C3:E3"/>
    <mergeCell ref="H9:H10"/>
    <mergeCell ref="F9:F10"/>
    <mergeCell ref="B9:C9"/>
    <mergeCell ref="B6:E6"/>
    <mergeCell ref="E9:E10"/>
    <mergeCell ref="D9:D10"/>
    <mergeCell ref="G9:G10"/>
  </mergeCells>
  <phoneticPr fontId="2" type="noConversion"/>
  <printOptions horizontalCentered="1" verticalCentered="1"/>
  <pageMargins left="0.78740157480314965" right="0.78740157480314965" top="0.98425196850393704" bottom="0.98425196850393704" header="0" footer="0"/>
  <pageSetup paperSize="119" scale="9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
  <sheetViews>
    <sheetView workbookViewId="0">
      <selection activeCell="E13" sqref="E13"/>
    </sheetView>
  </sheetViews>
  <sheetFormatPr baseColWidth="10" defaultColWidth="11.453125" defaultRowHeight="12.5" x14ac:dyDescent="0.25"/>
  <cols>
    <col min="1" max="16384" width="11.453125" style="15"/>
  </cols>
  <sheetData/>
  <sheetProtection algorithmName="SHA-512" hashValue="4CbtXIelqIzRbXqDzfvVI3sq/6p9K4A018BEi/pfbqX5EmKhCq7gIzo93eVe3U/2DmKMa+4waf7aUloFrbwivg==" saltValue="B48JSFVWuoSoNv3oGT0QXQ==" spinCount="100000" sheet="1"/>
  <pageMargins left="0.7" right="0.7" top="0.75" bottom="0.75" header="0.3" footer="0.3"/>
  <pageSetup orientation="portrait"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PROC1</vt:lpstr>
      <vt:lpstr>PRINT1</vt:lpstr>
      <vt:lpstr>TABLA</vt:lpstr>
      <vt:lpstr>clave</vt:lpstr>
    </vt:vector>
  </TitlesOfParts>
  <Company>W&amp;D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DUSSAN SALAZAR</dc:creator>
  <dc:description>APLICATIVO RENTA EN SALARIOS_x000d_
Derechos reservados WILLIAM DUSSAN SALAZAR 2009</dc:description>
  <cp:lastModifiedBy>William Dussan</cp:lastModifiedBy>
  <cp:lastPrinted>2023-01-11T16:35:59Z</cp:lastPrinted>
  <dcterms:created xsi:type="dcterms:W3CDTF">2008-06-25T16:51:19Z</dcterms:created>
  <dcterms:modified xsi:type="dcterms:W3CDTF">2023-07-24T16:35:40Z</dcterms:modified>
</cp:coreProperties>
</file>