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William Dussan\Desktop\NUEVOS APLICATIVOS\SANCIONES\Sanción por extemporaneidad\"/>
    </mc:Choice>
  </mc:AlternateContent>
  <xr:revisionPtr revIDLastSave="0" documentId="13_ncr:1_{4A16CE04-E8FD-4B44-B541-1E87DB65DA44}" xr6:coauthVersionLast="47" xr6:coauthVersionMax="47" xr10:uidLastSave="{00000000-0000-0000-0000-000000000000}"/>
  <bookViews>
    <workbookView xWindow="-110" yWindow="-110" windowWidth="19420" windowHeight="10300" xr2:uid="{6835D002-A798-478D-BFB4-52646286B825}"/>
  </bookViews>
  <sheets>
    <sheet name="Extemporaneidad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Extemporaneidad!$B$1:$C$131</definedName>
    <definedName name="dd">'[1]G Ext'!#REF!</definedName>
    <definedName name="ddd">#REF!</definedName>
    <definedName name="diez">[1]Conf!$C$10</definedName>
    <definedName name="interpolacionvba">'[1]G Ext'!#REF!</definedName>
    <definedName name="nueve">[1]Conf!$C$9</definedName>
    <definedName name="Reglon_renta">[2]Lists!$AQ$3:$AQ$58</definedName>
    <definedName name="renglon_renta1">[3]Lists!$AQ$3:$AQ$58</definedName>
    <definedName name="RTE">'[1]G Ext'!#REF!</definedName>
    <definedName name="Síno">'[4]Datos de formularios'!$B$3:$B$4</definedName>
    <definedName name="wilia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B506" i="1" l="1"/>
  <c r="B505" i="1"/>
  <c r="B507" i="1" s="1"/>
  <c r="D2" i="1" s="1"/>
  <c r="D12" i="1" l="1"/>
  <c r="D13" i="1"/>
  <c r="D14" i="1"/>
  <c r="D11" i="1"/>
  <c r="D9" i="1"/>
  <c r="D10" i="1"/>
  <c r="D15" i="1"/>
  <c r="D16" i="1"/>
  <c r="D8" i="1"/>
  <c r="C101" i="1"/>
  <c r="C79" i="1" l="1"/>
  <c r="C73" i="1"/>
  <c r="C55" i="1"/>
  <c r="C54" i="1"/>
  <c r="C49" i="1"/>
  <c r="C48" i="1"/>
  <c r="C94" i="1"/>
  <c r="C78" i="1" l="1"/>
  <c r="C72" i="1"/>
  <c r="C17" i="1"/>
  <c r="C46" i="1" l="1"/>
  <c r="C63" i="1" s="1"/>
  <c r="C45" i="1"/>
  <c r="C60" i="1" s="1"/>
  <c r="C70" i="1"/>
  <c r="C87" i="1" s="1"/>
  <c r="C38" i="1"/>
  <c r="C69" i="1"/>
  <c r="C84" i="1" s="1"/>
  <c r="C37" i="1"/>
  <c r="C39" i="1" l="1"/>
  <c r="C41" i="1"/>
  <c r="C40" i="1"/>
  <c r="C42" i="1" l="1"/>
  <c r="C95" i="1" s="1"/>
  <c r="C74" i="1" l="1"/>
  <c r="C75" i="1" s="1"/>
  <c r="C85" i="1" s="1"/>
  <c r="C56" i="1"/>
  <c r="C57" i="1" s="1"/>
  <c r="C64" i="1" s="1"/>
  <c r="C80" i="1"/>
  <c r="C81" i="1" s="1"/>
  <c r="C88" i="1" s="1"/>
  <c r="C50" i="1"/>
  <c r="C51" i="1" s="1"/>
  <c r="C61" i="1" s="1"/>
  <c r="C66" i="1" l="1"/>
  <c r="C96" i="1" s="1"/>
  <c r="C90" i="1"/>
  <c r="C97" i="1" s="1"/>
  <c r="C98" i="1" l="1"/>
  <c r="C99" i="1" s="1"/>
  <c r="C100" i="1" s="1"/>
  <c r="C18" i="1" l="1"/>
  <c r="C102" i="1"/>
  <c r="C20" i="1" s="1"/>
  <c r="C24" i="1" l="1"/>
  <c r="C26" i="1" s="1"/>
  <c r="D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Dussan</author>
  </authors>
  <commentList>
    <comment ref="A19" authorId="0" shapeId="0" xr:uid="{39D78F9E-792E-4C7D-9857-99505DDA4C67}">
      <text>
        <r>
          <rPr>
            <sz val="9"/>
            <color indexed="81"/>
            <rFont val="Tahoma"/>
            <family val="2"/>
          </rPr>
          <t xml:space="preserve">ARTÍCULO 640 ET. APLICACIÓN DE LOS PRINCIPIOS DE LESIVIDAD, PROPORCIONALIDAD, GRADUALIDAD Y FAVORABILIDAD EN EL RÉGIMEN SANCIONATORIO. Para la aplicación del régimen sancionatorio establecido en el presente Estatuto se deberá atender a lo dispuesto en el presente artículo.
Cuando la sanción deba ser liquidada por el contribuyente, agente retenedor, responsable o declarante:
1. La sanción se reducirá al cincuenta por ciento (50%) del monto previsto en la ley, en tanto concurran las siguientes condiciones:
a) Que dentro de los dos (2) años anteriores a la fecha de la comisión de la conducta sancionable no se hubiere cometido la misma; y
b) Siempre que la Administración Tributaria no haya proferido pliego de cargos, requerimiento especial o emplazamiento previo por no declarar, según el caso.
2. La sanción se reducirá al setenta y cinco por ciento (75%) del monto previsto en la ley, en tanto concurran las siguientes condiciones:
a) Que dentro del año (1) año anterior a la fecha de la comisión de la conducta sancionable no se hubiere cometido la misma; y
b) Siempre que la Administración Tributaria no haya proferido pliego de cargos, requerimiento especial o emplazamiento previo por no declarar, según el caso.
Cuando la sanción sea propuesta o determinada por la Dirección de Impuestos y Aduanas Nacionales:
3. La sanción se reducirá al cincuenta por ciento (50%) del monto previsto en la ley, en tanto concurran las siguientes condiciones:
a) Que dentro de los cuatro (4) años anteriores a la fecha de la comisión de la conducta sancionable no se hubiere cometido la misma, y esta se hubiere sancionado mediante acto administrativo en firme; y
b) Que la sanción sea aceptada y la infracción subsanada de conformidad con lo establecido en el tipo sancionatorio correspondiente.
4. La sanción se reducirá al setenta y cinco por ciento (75%) del monto previsto en la ley, en tanto concurran las siguientes condiciones:
a) Que dentro de los dos (2) años anteriores a la fecha de la comisión de la conducta sancionable no se hubiere cometido la misma, y esta se hubiere sancionado mediante acto administrativo en firme; y
b) Que la sanción sea aceptada y la infracción subsanada de conformidad con lo establecido en el tipo sancionatorio correspondiente.
</t>
        </r>
      </text>
    </comment>
  </commentList>
</comments>
</file>

<file path=xl/sharedStrings.xml><?xml version="1.0" encoding="utf-8"?>
<sst xmlns="http://schemas.openxmlformats.org/spreadsheetml/2006/main" count="95" uniqueCount="75">
  <si>
    <t>Sanción mínima</t>
  </si>
  <si>
    <t>Existe Emplazamiento?</t>
  </si>
  <si>
    <t>NO</t>
  </si>
  <si>
    <t xml:space="preserve">Sación por  extemporaneidad </t>
  </si>
  <si>
    <t>Impuesto a Cargo</t>
  </si>
  <si>
    <t>SANCIÓN 5% ANTES DE EMPLAZAMIENTO</t>
  </si>
  <si>
    <t>SANCIÓN 10% DESPUES DE EMPLAZAMIENTO</t>
  </si>
  <si>
    <t>CALCULO SUBTOTAL</t>
  </si>
  <si>
    <t xml:space="preserve">    LIMITE 100% IMPUESTO A CARGO</t>
  </si>
  <si>
    <t xml:space="preserve">    LIMITE  200% IMPUESTO A CARGO</t>
  </si>
  <si>
    <t>CALCULO SANCIÓN (SUBTOTAL)</t>
  </si>
  <si>
    <t>Por ingresos</t>
  </si>
  <si>
    <t>SANCIÓN 0.5% ANTES DE EMPLAZAMIENTO</t>
  </si>
  <si>
    <t>SANCIÓN 1% DESPUES DE EMPLAZAMIENTO</t>
  </si>
  <si>
    <t xml:space="preserve">   LIMITE 5% DE LOS INGRESOS ANTES DE EMPLAZAMIENTO</t>
  </si>
  <si>
    <t xml:space="preserve">   LIMITE UVT 2500 UVT ANTES DE EMPLAZAMIENTO</t>
  </si>
  <si>
    <t xml:space="preserve">   DOBLE DEL SALDO A FAVOR ANTES DE EMPLAZAMIENTO</t>
  </si>
  <si>
    <t xml:space="preserve">      MENOR ENTRE ESTOS TRES</t>
  </si>
  <si>
    <t xml:space="preserve">   LIMITE 10% DE LOS INGRESOS DESPUES DE EMPLAZAMIENTO</t>
  </si>
  <si>
    <t xml:space="preserve">   LIMITE UVT 5000 UVT DESPUES  DE EMPLAZAMIENTO</t>
  </si>
  <si>
    <t xml:space="preserve">   CUATRO VECES  DEL SALDO A FAVOR DESPUES DE EMPLAZAMIENTO</t>
  </si>
  <si>
    <t>CALCULO SANCIÓN (SUBTOTAL) ANTES DE  EMPLAZAMIENTO</t>
  </si>
  <si>
    <t>CALCULO SANCIÓN (ANTES DE  EMPLAZAMIENTO</t>
  </si>
  <si>
    <t>CALCULO SANCIÓN (SUBTOTAL) DESPUES DE EMPLAZAMIENTO</t>
  </si>
  <si>
    <t>CALCULO SANCIÓN DESPUES DE EMPLAZAMIENTO</t>
  </si>
  <si>
    <t>SANCIÓN A APLICAR SUBTOTAL POR INGRESOS</t>
  </si>
  <si>
    <t>Por patrimonio</t>
  </si>
  <si>
    <t>SANCIÓN 1% ANTES DE EMPLAZAMIENTO</t>
  </si>
  <si>
    <t>SANCIÓN 2% DESPUES DE EMPLAZAMIENTO</t>
  </si>
  <si>
    <t xml:space="preserve">   LIMITE 10% DEL PATRIMONIO ANTES DE EMPLAZAMIENTO</t>
  </si>
  <si>
    <t xml:space="preserve">   LIMITE 20% DEL PATRIMONIO DESPUES DE EMPLAZAMIENTO</t>
  </si>
  <si>
    <t>SANCIÓN A APLICAR POR PATRIMONIO SUBTOTAL</t>
  </si>
  <si>
    <t>RESUMEN DE SANCIONES</t>
  </si>
  <si>
    <t>SANCIÓN MINIMA</t>
  </si>
  <si>
    <t>SANCIÓN POR IMPUESTO A CARGO</t>
  </si>
  <si>
    <t>SANCIÓN POR INGRESOS</t>
  </si>
  <si>
    <t>SANCIÓN POR PATRIMONIO</t>
  </si>
  <si>
    <t>SANCION SUBTOTAL A APLICAR</t>
  </si>
  <si>
    <t>SANCION ANTES DE APLICACIÓN</t>
  </si>
  <si>
    <t>SANCION A APLICAR SEGÚN DILIGENCIAMIENTO DE FECHAS</t>
  </si>
  <si>
    <t>x</t>
  </si>
  <si>
    <t>SI</t>
  </si>
  <si>
    <t>Valor UVT</t>
  </si>
  <si>
    <t>Sanción por extemporaneidad</t>
  </si>
  <si>
    <t xml:space="preserve">     Tarifa por mes o fraccion de mes sin emplazamiento</t>
  </si>
  <si>
    <t xml:space="preserve">     Tarifa por mes o fracción de mes con emplazamiento</t>
  </si>
  <si>
    <t xml:space="preserve">     Tarifa de los ingresos antes de emplazamiento</t>
  </si>
  <si>
    <t xml:space="preserve">     Tarifa de los ingresos despues de emplazamiento</t>
  </si>
  <si>
    <t xml:space="preserve">     Tarifa por patrimonio antes de emplezamiento</t>
  </si>
  <si>
    <t xml:space="preserve">     Tarifa por patrimonio despues de emplezamiento</t>
  </si>
  <si>
    <t xml:space="preserve">     Limitante Ingresos antes de emplazamiento</t>
  </si>
  <si>
    <t xml:space="preserve">     Limitante Ingresos despues de emplazamiento</t>
  </si>
  <si>
    <t xml:space="preserve">     Limitante 2500 UVT antes de emplazamiento</t>
  </si>
  <si>
    <t xml:space="preserve">     Limitante 5000 UVT despues de emplazamiento</t>
  </si>
  <si>
    <t xml:space="preserve">     Tarifa limitante </t>
  </si>
  <si>
    <t>CIFRAS Y % CLACULOS SANCIÓN POR EXTEMPORANEIDAD</t>
  </si>
  <si>
    <t>Fecha en que venció la declaración</t>
  </si>
  <si>
    <t>Impuesto a cargo o retención objeto de la declaración</t>
  </si>
  <si>
    <t>Ingresos brutos percibidos por el declarante en el período objeto de declaración</t>
  </si>
  <si>
    <t xml:space="preserve">Saldo a favor </t>
  </si>
  <si>
    <t>Patrimonio líquido del año inmediatamente anterior al gravable</t>
  </si>
  <si>
    <t xml:space="preserve">CALCULOS </t>
  </si>
  <si>
    <t xml:space="preserve">     Antes o despuesta de emplazamiento</t>
  </si>
  <si>
    <t xml:space="preserve">     Aplicación del artículo 640 del ET</t>
  </si>
  <si>
    <t>Sanción por extemporaneidad Subtotal</t>
  </si>
  <si>
    <t>Sanción por extemporaneidad liquidada</t>
  </si>
  <si>
    <t>Fecha en que va a presentar o presentó la declaración</t>
  </si>
  <si>
    <t>Aplicación de la reducción de la sanción según el artículo 640 del ET</t>
  </si>
  <si>
    <t>Revisó:</t>
  </si>
  <si>
    <t>SANCIÓN REDUCIDA ART 640</t>
  </si>
  <si>
    <t>Mes y/o fracción de mes</t>
  </si>
  <si>
    <t>Liquidación de la sanción por extemporaneidad (Art. 641 y 642 del Estatuto tributario)</t>
  </si>
  <si>
    <t>Actualizado 23-01-2023</t>
  </si>
  <si>
    <t>Sanción por extemporaneidad liquidada con reducción art. 93 ley 2277 de 2022</t>
  </si>
  <si>
    <t>¿Aplica la reducción de la sanción según el artículo 93 Ley 2277 de 2022?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</si>
</sst>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0.0%"/>
  </numFmts>
  <fonts count="24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color rgb="FF0070C0"/>
      <name val="Tahoma"/>
      <family val="2"/>
    </font>
    <font>
      <sz val="10"/>
      <color theme="1"/>
      <name val="Arial"/>
      <family val="2"/>
    </font>
    <font>
      <sz val="9"/>
      <color rgb="FF0070C0"/>
      <name val="Tahoma"/>
      <family val="2"/>
    </font>
    <font>
      <sz val="9"/>
      <color rgb="FF0070C0"/>
      <name val="Arial"/>
      <family val="2"/>
    </font>
    <font>
      <sz val="8"/>
      <color rgb="FFFF0000"/>
      <name val="Tahoma"/>
      <family val="2"/>
    </font>
    <font>
      <sz val="8"/>
      <color rgb="FF0070C0"/>
      <name val="Tahoma"/>
      <family val="2"/>
    </font>
    <font>
      <b/>
      <sz val="10"/>
      <color theme="1"/>
      <name val="Arial"/>
      <family val="2"/>
    </font>
    <font>
      <b/>
      <sz val="10"/>
      <color theme="0"/>
      <name val="Tahoma"/>
      <family val="2"/>
    </font>
    <font>
      <sz val="10"/>
      <color rgb="FFFF0000"/>
      <name val="Arial"/>
      <family val="2"/>
    </font>
    <font>
      <sz val="18"/>
      <color theme="1"/>
      <name val="Arial"/>
      <family val="2"/>
    </font>
    <font>
      <sz val="8"/>
      <color theme="0"/>
      <name val="Tahoma"/>
      <family val="2"/>
    </font>
    <font>
      <sz val="12"/>
      <color rgb="FF0070C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rgb="FFC00000"/>
      <name val="Tahoma"/>
      <family val="2"/>
    </font>
    <font>
      <sz val="9"/>
      <color rgb="FFC00000"/>
      <name val="Arial"/>
      <family val="2"/>
    </font>
    <font>
      <sz val="10"/>
      <color theme="0"/>
      <name val="Arial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164" fontId="2" fillId="2" borderId="0" xfId="1" applyFont="1" applyFill="1"/>
    <xf numFmtId="3" fontId="4" fillId="2" borderId="0" xfId="0" applyNumberFormat="1" applyFont="1" applyFill="1" applyAlignment="1" applyProtection="1">
      <alignment horizontal="left"/>
      <protection hidden="1"/>
    </xf>
    <xf numFmtId="164" fontId="2" fillId="2" borderId="0" xfId="1" applyFont="1" applyFill="1" applyProtection="1">
      <protection locked="0"/>
    </xf>
    <xf numFmtId="164" fontId="7" fillId="2" borderId="0" xfId="1" applyFont="1" applyFill="1" applyBorder="1" applyProtection="1">
      <protection locked="0"/>
    </xf>
    <xf numFmtId="164" fontId="2" fillId="2" borderId="0" xfId="1" applyFont="1" applyFill="1" applyBorder="1" applyProtection="1">
      <protection locked="0"/>
    </xf>
    <xf numFmtId="0" fontId="0" fillId="2" borderId="0" xfId="0" applyFill="1" applyProtection="1">
      <protection locked="0"/>
    </xf>
    <xf numFmtId="0" fontId="5" fillId="2" borderId="0" xfId="0" applyFont="1" applyFill="1"/>
    <xf numFmtId="0" fontId="5" fillId="4" borderId="0" xfId="0" applyFont="1" applyFill="1"/>
    <xf numFmtId="0" fontId="0" fillId="4" borderId="0" xfId="0" applyFill="1"/>
    <xf numFmtId="0" fontId="10" fillId="4" borderId="0" xfId="0" applyFont="1" applyFill="1"/>
    <xf numFmtId="165" fontId="5" fillId="4" borderId="0" xfId="1" applyNumberFormat="1" applyFont="1" applyFill="1"/>
    <xf numFmtId="165" fontId="5" fillId="4" borderId="1" xfId="1" applyNumberFormat="1" applyFont="1" applyFill="1" applyBorder="1"/>
    <xf numFmtId="0" fontId="11" fillId="4" borderId="0" xfId="0" applyFont="1" applyFill="1" applyAlignment="1">
      <alignment horizontal="center"/>
    </xf>
    <xf numFmtId="165" fontId="10" fillId="4" borderId="0" xfId="1" applyNumberFormat="1" applyFont="1" applyFill="1"/>
    <xf numFmtId="165" fontId="5" fillId="2" borderId="0" xfId="1" applyNumberFormat="1" applyFont="1" applyFill="1"/>
    <xf numFmtId="0" fontId="5" fillId="2" borderId="0" xfId="0" applyFont="1" applyFill="1" applyProtection="1">
      <protection locked="0"/>
    </xf>
    <xf numFmtId="165" fontId="5" fillId="2" borderId="0" xfId="1" applyNumberFormat="1" applyFont="1" applyFill="1" applyProtection="1">
      <protection locked="0"/>
    </xf>
    <xf numFmtId="0" fontId="9" fillId="2" borderId="0" xfId="0" applyFont="1" applyFill="1" applyAlignment="1">
      <alignment horizontal="left" wrapText="1"/>
    </xf>
    <xf numFmtId="165" fontId="2" fillId="2" borderId="0" xfId="1" applyNumberFormat="1" applyFont="1" applyFill="1" applyProtection="1">
      <protection locked="0"/>
    </xf>
    <xf numFmtId="0" fontId="5" fillId="3" borderId="1" xfId="0" applyFont="1" applyFill="1" applyBorder="1"/>
    <xf numFmtId="165" fontId="5" fillId="3" borderId="1" xfId="1" applyNumberFormat="1" applyFont="1" applyFill="1" applyBorder="1"/>
    <xf numFmtId="9" fontId="5" fillId="3" borderId="1" xfId="2" applyFont="1" applyFill="1" applyBorder="1"/>
    <xf numFmtId="167" fontId="5" fillId="3" borderId="1" xfId="2" applyNumberFormat="1" applyFont="1" applyFill="1" applyBorder="1"/>
    <xf numFmtId="165" fontId="2" fillId="0" borderId="0" xfId="1" applyNumberFormat="1" applyFont="1" applyFill="1" applyBorder="1" applyProtection="1">
      <protection locked="0"/>
    </xf>
    <xf numFmtId="0" fontId="0" fillId="5" borderId="0" xfId="0" applyFill="1"/>
    <xf numFmtId="0" fontId="15" fillId="0" borderId="0" xfId="0" applyFont="1"/>
    <xf numFmtId="0" fontId="16" fillId="2" borderId="0" xfId="0" applyFont="1" applyFill="1"/>
    <xf numFmtId="0" fontId="5" fillId="6" borderId="1" xfId="0" applyFont="1" applyFill="1" applyBorder="1"/>
    <xf numFmtId="0" fontId="5" fillId="6" borderId="0" xfId="0" applyFont="1" applyFill="1"/>
    <xf numFmtId="9" fontId="5" fillId="6" borderId="1" xfId="2" applyFont="1" applyFill="1" applyBorder="1"/>
    <xf numFmtId="0" fontId="20" fillId="4" borderId="0" xfId="0" applyFont="1" applyFill="1" applyAlignment="1">
      <alignment horizontal="center"/>
    </xf>
    <xf numFmtId="0" fontId="0" fillId="2" borderId="0" xfId="0" applyFill="1" applyAlignment="1">
      <alignment horizontal="left" vertical="center"/>
    </xf>
    <xf numFmtId="9" fontId="2" fillId="2" borderId="0" xfId="2" applyFont="1" applyFill="1" applyBorder="1" applyAlignment="1" applyProtection="1">
      <alignment horizontal="center" vertical="center"/>
      <protection locked="0"/>
    </xf>
    <xf numFmtId="0" fontId="6" fillId="2" borderId="0" xfId="0" applyFont="1" applyFill="1"/>
    <xf numFmtId="166" fontId="16" fillId="2" borderId="2" xfId="0" applyNumberFormat="1" applyFont="1" applyFill="1" applyBorder="1" applyProtection="1">
      <protection locked="0"/>
    </xf>
    <xf numFmtId="0" fontId="16" fillId="2" borderId="2" xfId="0" applyFont="1" applyFill="1" applyBorder="1" applyAlignment="1" applyProtection="1">
      <alignment horizontal="right"/>
      <protection locked="0"/>
    </xf>
    <xf numFmtId="0" fontId="19" fillId="6" borderId="2" xfId="0" applyFont="1" applyFill="1" applyBorder="1" applyAlignment="1">
      <alignment vertical="center"/>
    </xf>
    <xf numFmtId="9" fontId="5" fillId="2" borderId="2" xfId="2" applyFont="1" applyFill="1" applyBorder="1" applyProtection="1">
      <protection locked="0"/>
    </xf>
    <xf numFmtId="3" fontId="4" fillId="2" borderId="0" xfId="0" applyNumberFormat="1" applyFont="1" applyFill="1" applyAlignment="1" applyProtection="1">
      <alignment horizontal="left"/>
      <protection locked="0" hidden="1"/>
    </xf>
    <xf numFmtId="0" fontId="0" fillId="2" borderId="0" xfId="0" applyFill="1" applyAlignment="1" applyProtection="1">
      <alignment horizontal="left" vertical="center"/>
      <protection locked="0"/>
    </xf>
    <xf numFmtId="0" fontId="6" fillId="2" borderId="0" xfId="0" applyFont="1" applyFill="1" applyProtection="1">
      <protection locked="0"/>
    </xf>
    <xf numFmtId="0" fontId="9" fillId="2" borderId="0" xfId="0" applyFont="1" applyFill="1" applyAlignment="1" applyProtection="1">
      <alignment horizontal="left" wrapText="1"/>
      <protection locked="0"/>
    </xf>
    <xf numFmtId="164" fontId="21" fillId="2" borderId="0" xfId="1" applyFont="1" applyFill="1" applyProtection="1">
      <protection locked="0"/>
    </xf>
    <xf numFmtId="165" fontId="21" fillId="2" borderId="0" xfId="1" applyNumberFormat="1" applyFont="1" applyFill="1" applyProtection="1">
      <protection locked="0"/>
    </xf>
    <xf numFmtId="3" fontId="16" fillId="0" borderId="2" xfId="1" quotePrefix="1" applyNumberFormat="1" applyFont="1" applyFill="1" applyBorder="1" applyProtection="1">
      <protection locked="0"/>
    </xf>
    <xf numFmtId="3" fontId="16" fillId="0" borderId="2" xfId="1" applyNumberFormat="1" applyFont="1" applyFill="1" applyBorder="1" applyProtection="1">
      <protection locked="0"/>
    </xf>
    <xf numFmtId="3" fontId="16" fillId="2" borderId="2" xfId="1" applyNumberFormat="1" applyFont="1" applyFill="1" applyBorder="1" applyProtection="1">
      <protection locked="0"/>
    </xf>
    <xf numFmtId="164" fontId="2" fillId="2" borderId="0" xfId="1" applyFont="1" applyFill="1" applyBorder="1" applyAlignment="1" applyProtection="1">
      <alignment horizontal="right"/>
      <protection locked="0"/>
    </xf>
    <xf numFmtId="164" fontId="14" fillId="2" borderId="0" xfId="1" applyFont="1" applyFill="1" applyProtection="1">
      <protection locked="0"/>
    </xf>
    <xf numFmtId="0" fontId="13" fillId="2" borderId="0" xfId="0" applyFont="1" applyFill="1" applyProtection="1">
      <protection locked="0"/>
    </xf>
    <xf numFmtId="0" fontId="0" fillId="5" borderId="0" xfId="0" applyFill="1" applyProtection="1">
      <protection locked="0"/>
    </xf>
    <xf numFmtId="14" fontId="14" fillId="2" borderId="0" xfId="0" applyNumberFormat="1" applyFont="1" applyFill="1"/>
    <xf numFmtId="0" fontId="14" fillId="2" borderId="0" xfId="0" applyFont="1" applyFill="1"/>
    <xf numFmtId="14" fontId="22" fillId="2" borderId="0" xfId="0" applyNumberFormat="1" applyFont="1" applyFill="1" applyAlignment="1" applyProtection="1">
      <alignment horizontal="left"/>
      <protection hidden="1"/>
    </xf>
    <xf numFmtId="0" fontId="22" fillId="2" borderId="0" xfId="0" applyFont="1" applyFill="1" applyAlignment="1" applyProtection="1">
      <alignment horizontal="left"/>
      <protection hidden="1"/>
    </xf>
    <xf numFmtId="0" fontId="8" fillId="2" borderId="0" xfId="0" applyFont="1" applyFill="1" applyProtection="1">
      <protection hidden="1"/>
    </xf>
    <xf numFmtId="0" fontId="17" fillId="3" borderId="2" xfId="0" applyFont="1" applyFill="1" applyBorder="1" applyAlignment="1">
      <alignment vertical="center"/>
    </xf>
    <xf numFmtId="3" fontId="16" fillId="3" borderId="2" xfId="1" applyNumberFormat="1" applyFont="1" applyFill="1" applyBorder="1" applyProtection="1">
      <protection locked="0"/>
    </xf>
    <xf numFmtId="3" fontId="16" fillId="3" borderId="2" xfId="1" applyNumberFormat="1" applyFont="1" applyFill="1" applyBorder="1"/>
    <xf numFmtId="3" fontId="18" fillId="6" borderId="2" xfId="0" applyNumberFormat="1" applyFont="1" applyFill="1" applyBorder="1" applyProtection="1">
      <protection hidden="1"/>
    </xf>
    <xf numFmtId="0" fontId="0" fillId="2" borderId="0" xfId="0" applyFill="1" applyProtection="1">
      <protection locked="0" hidden="1"/>
    </xf>
    <xf numFmtId="165" fontId="2" fillId="2" borderId="0" xfId="1" applyNumberFormat="1" applyFont="1" applyFill="1" applyProtection="1">
      <protection locked="0" hidden="1"/>
    </xf>
    <xf numFmtId="165" fontId="0" fillId="2" borderId="0" xfId="1" applyNumberFormat="1" applyFont="1" applyFill="1" applyProtection="1">
      <protection locked="0" hidden="1"/>
    </xf>
    <xf numFmtId="0" fontId="2" fillId="2" borderId="0" xfId="0" applyFont="1" applyFill="1" applyProtection="1">
      <protection locked="0"/>
    </xf>
    <xf numFmtId="14" fontId="14" fillId="2" borderId="0" xfId="0" applyNumberFormat="1" applyFont="1" applyFill="1" applyProtection="1">
      <protection hidden="1"/>
    </xf>
    <xf numFmtId="164" fontId="3" fillId="2" borderId="0" xfId="1" applyFont="1" applyFill="1" applyAlignment="1" applyProtection="1">
      <alignment horizontal="center" vertical="top" wrapText="1"/>
      <protection locked="0"/>
    </xf>
    <xf numFmtId="164" fontId="12" fillId="2" borderId="0" xfId="1" applyFont="1" applyFill="1" applyAlignment="1" applyProtection="1">
      <alignment horizontal="left" wrapText="1"/>
      <protection hidden="1"/>
    </xf>
    <xf numFmtId="9" fontId="0" fillId="2" borderId="0" xfId="0" applyNumberFormat="1" applyFill="1"/>
    <xf numFmtId="9" fontId="8" fillId="7" borderId="0" xfId="0" applyNumberFormat="1" applyFont="1" applyFill="1"/>
    <xf numFmtId="3" fontId="5" fillId="2" borderId="0" xfId="0" applyNumberFormat="1" applyFont="1" applyFill="1"/>
    <xf numFmtId="0" fontId="5" fillId="5" borderId="0" xfId="0" applyFon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image" Target="../media/image4.gif"/><Relationship Id="rId2" Type="http://schemas.openxmlformats.org/officeDocument/2006/relationships/hyperlink" Target="http://www.consultorcontable.com" TargetMode="External"/><Relationship Id="rId1" Type="http://schemas.openxmlformats.org/officeDocument/2006/relationships/image" Target="../media/image1.gif"/><Relationship Id="rId6" Type="http://schemas.openxmlformats.org/officeDocument/2006/relationships/hyperlink" Target="https://www.consultorcontable.com/aporte-voluntario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consultorcontable.com/herramienta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12330</xdr:colOff>
      <xdr:row>0</xdr:row>
      <xdr:rowOff>36990</xdr:rowOff>
    </xdr:from>
    <xdr:to>
      <xdr:col>1</xdr:col>
      <xdr:colOff>2984500</xdr:colOff>
      <xdr:row>3</xdr:row>
      <xdr:rowOff>42149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3930" y="36990"/>
          <a:ext cx="2972170" cy="513159"/>
        </a:xfrm>
        <a:prstGeom prst="rect">
          <a:avLst/>
        </a:prstGeom>
        <a:solidFill>
          <a:schemeClr val="bg1"/>
        </a:solidFill>
        <a:ln w="31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4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SANCIÓN</a:t>
          </a:r>
          <a:r>
            <a:rPr lang="es-MX" sz="14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POR EXTEMPORANEIDAD</a:t>
          </a:r>
          <a:r>
            <a:rPr lang="es-MX" sz="14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14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716810</xdr:colOff>
      <xdr:row>1</xdr:row>
      <xdr:rowOff>10080</xdr:rowOff>
    </xdr:from>
    <xdr:to>
      <xdr:col>1</xdr:col>
      <xdr:colOff>716810</xdr:colOff>
      <xdr:row>3</xdr:row>
      <xdr:rowOff>91653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94230"/>
          <a:ext cx="0" cy="404498"/>
        </a:xfrm>
        <a:prstGeom prst="rect">
          <a:avLst/>
        </a:prstGeom>
      </xdr:spPr>
    </xdr:pic>
    <xdr:clientData fPrintsWithSheet="0"/>
  </xdr:twoCellAnchor>
  <xdr:twoCellAnchor editAs="oneCell">
    <xdr:from>
      <xdr:col>1</xdr:col>
      <xdr:colOff>3028765</xdr:colOff>
      <xdr:row>0</xdr:row>
      <xdr:rowOff>0</xdr:rowOff>
    </xdr:from>
    <xdr:to>
      <xdr:col>1</xdr:col>
      <xdr:colOff>4638431</xdr:colOff>
      <xdr:row>3</xdr:row>
      <xdr:rowOff>58171</xdr:rowOff>
    </xdr:to>
    <xdr:pic>
      <xdr:nvPicPr>
        <xdr:cNvPr id="21" name="Imagen 20">
          <a:hlinkClick xmlns:r="http://schemas.openxmlformats.org/officeDocument/2006/relationships" r:id="rId2" tooltip="Visitar sitio web"/>
          <a:extLst>
            <a:ext uri="{FF2B5EF4-FFF2-40B4-BE49-F238E27FC236}">
              <a16:creationId xmlns:a16="http://schemas.microsoft.com/office/drawing/2014/main" id="{F219BC8B-6170-4159-9DDE-94ECC3ACF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0365" y="0"/>
          <a:ext cx="1609666" cy="566171"/>
        </a:xfrm>
        <a:prstGeom prst="rect">
          <a:avLst/>
        </a:prstGeom>
      </xdr:spPr>
    </xdr:pic>
    <xdr:clientData/>
  </xdr:twoCellAnchor>
  <xdr:twoCellAnchor>
    <xdr:from>
      <xdr:col>1</xdr:col>
      <xdr:colOff>12331</xdr:colOff>
      <xdr:row>3</xdr:row>
      <xdr:rowOff>80147</xdr:rowOff>
    </xdr:from>
    <xdr:to>
      <xdr:col>2</xdr:col>
      <xdr:colOff>1504950</xdr:colOff>
      <xdr:row>3</xdr:row>
      <xdr:rowOff>133351</xdr:rowOff>
    </xdr:to>
    <xdr:sp macro="" textlink="">
      <xdr:nvSpPr>
        <xdr:cNvPr id="22" name="Rectángulo 21">
          <a:extLst>
            <a:ext uri="{FF2B5EF4-FFF2-40B4-BE49-F238E27FC236}">
              <a16:creationId xmlns:a16="http://schemas.microsoft.com/office/drawing/2014/main" id="{97305E06-FB71-4C4B-9D06-7C7FEE3F5E8F}"/>
            </a:ext>
          </a:extLst>
        </xdr:cNvPr>
        <xdr:cNvSpPr/>
      </xdr:nvSpPr>
      <xdr:spPr>
        <a:xfrm>
          <a:off x="113931" y="588147"/>
          <a:ext cx="8071219" cy="53204"/>
        </a:xfrm>
        <a:prstGeom prst="rect">
          <a:avLst/>
        </a:prstGeom>
        <a:solidFill>
          <a:srgbClr val="FF66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69295</xdr:colOff>
      <xdr:row>27</xdr:row>
      <xdr:rowOff>102772</xdr:rowOff>
    </xdr:from>
    <xdr:to>
      <xdr:col>2</xdr:col>
      <xdr:colOff>1307915</xdr:colOff>
      <xdr:row>28</xdr:row>
      <xdr:rowOff>126630</xdr:rowOff>
    </xdr:to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B3362415-7D54-409A-8AFA-D43FD60E1EC1}"/>
            </a:ext>
          </a:extLst>
        </xdr:cNvPr>
        <xdr:cNvSpPr txBox="1"/>
      </xdr:nvSpPr>
      <xdr:spPr>
        <a:xfrm>
          <a:off x="170895" y="4452522"/>
          <a:ext cx="7817220" cy="2080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Diseño: derechos reservados William Dussan Salazar 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1</xdr:col>
      <xdr:colOff>4666819</xdr:colOff>
      <xdr:row>0</xdr:row>
      <xdr:rowOff>43341</xdr:rowOff>
    </xdr:from>
    <xdr:to>
      <xdr:col>1</xdr:col>
      <xdr:colOff>6349815</xdr:colOff>
      <xdr:row>3</xdr:row>
      <xdr:rowOff>55672</xdr:rowOff>
    </xdr:to>
    <xdr:grpSp>
      <xdr:nvGrpSpPr>
        <xdr:cNvPr id="27" name="Grupo 26">
          <a:hlinkClick xmlns:r="http://schemas.openxmlformats.org/officeDocument/2006/relationships" r:id="rId4" tooltip="Descargar otras herramientas"/>
          <a:extLst>
            <a:ext uri="{FF2B5EF4-FFF2-40B4-BE49-F238E27FC236}">
              <a16:creationId xmlns:a16="http://schemas.microsoft.com/office/drawing/2014/main" id="{5C697C29-12E6-48C3-8244-860837F020CA}"/>
            </a:ext>
          </a:extLst>
        </xdr:cNvPr>
        <xdr:cNvGrpSpPr/>
      </xdr:nvGrpSpPr>
      <xdr:grpSpPr>
        <a:xfrm>
          <a:off x="4768419" y="43341"/>
          <a:ext cx="1682996" cy="520331"/>
          <a:chOff x="8421456" y="1091214"/>
          <a:chExt cx="1683058" cy="524030"/>
        </a:xfrm>
      </xdr:grpSpPr>
      <xdr:sp macro="" textlink="">
        <xdr:nvSpPr>
          <xdr:cNvPr id="17" name="Rectángulo: esquinas redondeadas 16">
            <a:extLst>
              <a:ext uri="{FF2B5EF4-FFF2-40B4-BE49-F238E27FC236}">
                <a16:creationId xmlns:a16="http://schemas.microsoft.com/office/drawing/2014/main" id="{0A355EB8-1041-4455-8B86-7C1FC4E04C97}"/>
              </a:ext>
            </a:extLst>
          </xdr:cNvPr>
          <xdr:cNvSpPr/>
        </xdr:nvSpPr>
        <xdr:spPr>
          <a:xfrm>
            <a:off x="8421456" y="1091214"/>
            <a:ext cx="1658398" cy="524030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pic>
        <xdr:nvPicPr>
          <xdr:cNvPr id="25" name="Imagen 24">
            <a:extLst>
              <a:ext uri="{FF2B5EF4-FFF2-40B4-BE49-F238E27FC236}">
                <a16:creationId xmlns:a16="http://schemas.microsoft.com/office/drawing/2014/main" id="{67B5A821-0DB2-4DFE-8579-311505269D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64612" y="1122039"/>
            <a:ext cx="484727" cy="484727"/>
          </a:xfrm>
          <a:prstGeom prst="rect">
            <a:avLst/>
          </a:prstGeom>
        </xdr:spPr>
      </xdr:pic>
      <xdr:sp macro="" textlink="">
        <xdr:nvSpPr>
          <xdr:cNvPr id="26" name="CuadroTexto 25">
            <a:extLst>
              <a:ext uri="{FF2B5EF4-FFF2-40B4-BE49-F238E27FC236}">
                <a16:creationId xmlns:a16="http://schemas.microsoft.com/office/drawing/2014/main" id="{CF0C574A-5A11-4A68-B930-89A16569DAE5}"/>
              </a:ext>
            </a:extLst>
          </xdr:cNvPr>
          <xdr:cNvSpPr txBox="1"/>
        </xdr:nvSpPr>
        <xdr:spPr>
          <a:xfrm>
            <a:off x="8957815" y="1109709"/>
            <a:ext cx="1146699" cy="29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Descargue más</a:t>
            </a:r>
          </a:p>
        </xdr:txBody>
      </xdr:sp>
      <xdr:sp macro="" textlink="">
        <xdr:nvSpPr>
          <xdr:cNvPr id="28" name="CuadroTexto 27">
            <a:extLst>
              <a:ext uri="{FF2B5EF4-FFF2-40B4-BE49-F238E27FC236}">
                <a16:creationId xmlns:a16="http://schemas.microsoft.com/office/drawing/2014/main" id="{59FFBB05-341D-4EF9-80E6-34D0424CD2B5}"/>
              </a:ext>
            </a:extLst>
          </xdr:cNvPr>
          <xdr:cNvSpPr txBox="1"/>
        </xdr:nvSpPr>
        <xdr:spPr>
          <a:xfrm>
            <a:off x="8974585" y="1292934"/>
            <a:ext cx="967912" cy="29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Herramientas</a:t>
            </a:r>
          </a:p>
        </xdr:txBody>
      </xdr:sp>
    </xdr:grpSp>
    <xdr:clientData fPrintsWithSheet="0"/>
  </xdr:twoCellAnchor>
  <xdr:twoCellAnchor>
    <xdr:from>
      <xdr:col>1</xdr:col>
      <xdr:colOff>6369050</xdr:colOff>
      <xdr:row>0</xdr:row>
      <xdr:rowOff>44450</xdr:rowOff>
    </xdr:from>
    <xdr:to>
      <xdr:col>2</xdr:col>
      <xdr:colOff>1492250</xdr:colOff>
      <xdr:row>3</xdr:row>
      <xdr:rowOff>57150</xdr:rowOff>
    </xdr:to>
    <xdr:grpSp>
      <xdr:nvGrpSpPr>
        <xdr:cNvPr id="2" name="Grupo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EA27F16-104A-443E-B4A1-291C3A482655}"/>
            </a:ext>
          </a:extLst>
        </xdr:cNvPr>
        <xdr:cNvGrpSpPr/>
      </xdr:nvGrpSpPr>
      <xdr:grpSpPr>
        <a:xfrm>
          <a:off x="6470650" y="44450"/>
          <a:ext cx="1701800" cy="520700"/>
          <a:chOff x="6981288" y="3287542"/>
          <a:chExt cx="1654001" cy="575764"/>
        </a:xfrm>
      </xdr:grpSpPr>
      <xdr:sp macro="" textlink="">
        <xdr:nvSpPr>
          <xdr:cNvPr id="5" name="Rectángulo: esquinas redondeadas 4">
            <a:extLst>
              <a:ext uri="{FF2B5EF4-FFF2-40B4-BE49-F238E27FC236}">
                <a16:creationId xmlns:a16="http://schemas.microsoft.com/office/drawing/2014/main" id="{FBEA245C-A6E8-15F2-4676-2F137AB1441F}"/>
              </a:ext>
            </a:extLst>
          </xdr:cNvPr>
          <xdr:cNvSpPr/>
        </xdr:nvSpPr>
        <xdr:spPr>
          <a:xfrm>
            <a:off x="6981288" y="3287542"/>
            <a:ext cx="1654001" cy="575764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C6C9016E-F86B-9689-A128-EB191D11736F}"/>
              </a:ext>
            </a:extLst>
          </xdr:cNvPr>
          <xdr:cNvSpPr txBox="1"/>
        </xdr:nvSpPr>
        <xdr:spPr>
          <a:xfrm>
            <a:off x="7448551" y="3307863"/>
            <a:ext cx="1162050" cy="5338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50"/>
              <a:t>Realice</a:t>
            </a:r>
            <a:r>
              <a:rPr lang="es-CO" sz="1050" baseline="0"/>
              <a:t> un aporte </a:t>
            </a:r>
            <a:r>
              <a:rPr lang="es-CO" sz="1050" b="1" baseline="0">
                <a:solidFill>
                  <a:srgbClr val="FFC000"/>
                </a:solidFill>
              </a:rPr>
              <a:t>voluntario</a:t>
            </a:r>
            <a:endParaRPr lang="es-CO" sz="1050" b="1">
              <a:solidFill>
                <a:srgbClr val="FFC000"/>
              </a:solidFill>
            </a:endParaRPr>
          </a:p>
        </xdr:txBody>
      </xdr:sp>
      <xdr:pic>
        <xdr:nvPicPr>
          <xdr:cNvPr id="7" name="Imagen 6">
            <a:extLst>
              <a:ext uri="{FF2B5EF4-FFF2-40B4-BE49-F238E27FC236}">
                <a16:creationId xmlns:a16="http://schemas.microsoft.com/office/drawing/2014/main" id="{87813468-9538-BC2E-C1D7-C9FC24B5349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00545" y="3321049"/>
            <a:ext cx="527101" cy="514747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liam%20Dussan/Desktop/NUEVOS%20APLICATIVOS/BUSINESS%20110%20TAX%20v1.28%202020%20E%20BAS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_piloto_AIPP_modificado_juni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nzalezv/AppData/Local/Temp/Temp3_100066173967142.zip/100066173967142/100066173967142-AIPP-860005224-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liam/Desktop/PROYECTO%20RENTA/VENTAS/ARCHIVO%20GIOVANI/Renta%20Obligados%20a%20llevar%20contabilidad%20-%202017.17.1.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DG"/>
      <sheetName val="BCE"/>
      <sheetName val="PUC"/>
      <sheetName val="110"/>
      <sheetName val="Sumaria"/>
      <sheetName val="A1"/>
      <sheetName val="A2"/>
      <sheetName val="A3"/>
      <sheetName val="A4"/>
      <sheetName val="A5"/>
      <sheetName val="A6"/>
      <sheetName val="A8"/>
      <sheetName val="A7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  <sheetName val="A23"/>
      <sheetName val="A24"/>
      <sheetName val="A25"/>
      <sheetName val="110 F2516"/>
      <sheetName val="ESF"/>
      <sheetName val="ERI"/>
      <sheetName val="Caratula"/>
      <sheetName val="Resumen"/>
      <sheetName val="I Diferido"/>
      <sheetName val="Ing y Fact"/>
      <sheetName val="AF"/>
      <sheetName val="AUD"/>
      <sheetName val="DIV"/>
      <sheetName val="INCRNGO"/>
      <sheetName val="Difcamb"/>
      <sheetName val="I estimado"/>
      <sheetName val="P estimado"/>
      <sheetName val="Deprec"/>
      <sheetName val="amort"/>
      <sheetName val="Desct"/>
      <sheetName val="Ivabc"/>
      <sheetName val="ICA"/>
      <sheetName val="PREDIAL"/>
      <sheetName val="GMF"/>
      <sheetName val="EPS"/>
      <sheetName val="AFP"/>
      <sheetName val="ARP"/>
      <sheetName val="APF"/>
      <sheetName val="Ajust"/>
      <sheetName val="Rete"/>
      <sheetName val="P cartera"/>
      <sheetName val="VAF&lt;2AÑOS"/>
      <sheetName val="VAF&gt;2AÑOS"/>
      <sheetName val="GO"/>
      <sheetName val="vtacciones"/>
      <sheetName val="G Ext"/>
      <sheetName val="Rgrav"/>
      <sheetName val="D107-1"/>
      <sheetName val="Dinv"/>
      <sheetName val="C perdid"/>
      <sheetName val="C excrp"/>
      <sheetName val="subcap"/>
      <sheetName val="ECE"/>
      <sheetName val="CA"/>
      <sheetName val="RTE"/>
      <sheetName val="OI"/>
      <sheetName val="I presun"/>
      <sheetName val="R cedular"/>
      <sheetName val="R exentas"/>
      <sheetName val="Desc1429"/>
      <sheetName val="C ingresos"/>
      <sheetName val="oc"/>
      <sheetName val="Rt"/>
      <sheetName val="RIVA"/>
      <sheetName val="Resumeni"/>
      <sheetName val="Rcyg"/>
      <sheetName val="Fexog"/>
      <sheetName val="Ecostos"/>
      <sheetName val="Pefect"/>
      <sheetName val="Conc util"/>
      <sheetName val="Conc patr"/>
      <sheetName val="J patrim"/>
      <sheetName val="MMD"/>
      <sheetName val="prestac"/>
      <sheetName val="Antic"/>
      <sheetName val="R Presuntiva"/>
      <sheetName val="Printsumar"/>
      <sheetName val="Ded 30%"/>
      <sheetName val="Cal"/>
      <sheetName val="noti"/>
      <sheetName val="Proc-01"/>
      <sheetName val="Sancion"/>
      <sheetName val="OCV"/>
      <sheetName val="TO"/>
      <sheetName val="JNC"/>
      <sheetName val="C"/>
      <sheetName val="Claves"/>
      <sheetName val="A"/>
      <sheetName val="1"/>
      <sheetName val="Conf"/>
      <sheetName val="Listas"/>
      <sheetName val="BUSINESS 110 TAX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>
        <row r="9">
          <cell r="C9">
            <v>2020</v>
          </cell>
        </row>
        <row r="10">
          <cell r="C10" t="str">
            <v>Renta Año gravable 2020</v>
          </cell>
        </row>
      </sheetData>
      <sheetData sheetId="108" refreshError="1"/>
      <sheetData sheetId="10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Anexo 1 carátula"/>
      <sheetName val="Anexo 2 conc. contab-fiscal"/>
      <sheetName val="Anexo 3 ESF"/>
      <sheetName val="Anexo 4 ERP"/>
      <sheetName val="Anexo 5 ORI"/>
      <sheetName val="Anexo 6 PPE, PI,, ANCMV"/>
      <sheetName val="ANEXO 7 Diferencias perm y temp"/>
      <sheetName val="Anexo 8 Cuentas por cobrar"/>
      <sheetName val="Anexo 9 Activos Intangibles"/>
      <sheetName val="Anexo 10 Pasivo"/>
      <sheetName val="H1 (Caratula)"/>
      <sheetName val="Hoja1"/>
      <sheetName val="Listas"/>
      <sheetName val="DATOS170510"/>
      <sheetName val="Hoja2"/>
      <sheetName val="Hoja3"/>
    </sheetNames>
    <sheetDataSet>
      <sheetData sheetId="0">
        <row r="3">
          <cell r="AQ3" t="str">
            <v>Reglones formulario Renta 110</v>
          </cell>
        </row>
        <row r="4">
          <cell r="AQ4" t="str">
            <v>30-Total costos y gastos de nómina</v>
          </cell>
        </row>
        <row r="5">
          <cell r="AQ5" t="str">
            <v>31-Aportes al sistema de seguridad social</v>
          </cell>
        </row>
        <row r="6">
          <cell r="AQ6" t="str">
            <v>32-Aportes al SENA, ICBF, cajas de compensación</v>
          </cell>
        </row>
        <row r="7">
          <cell r="AQ7" t="str">
            <v>33-Efectivo, bancos, otras inversiones</v>
          </cell>
        </row>
        <row r="8">
          <cell r="AQ8" t="str">
            <v>34-Acciones y aportes (Sociedades anónimas, limitadas y asimiladas)</v>
          </cell>
        </row>
        <row r="9">
          <cell r="AQ9" t="str">
            <v>35-Cuentas por cobrar</v>
          </cell>
        </row>
        <row r="10">
          <cell r="AQ10" t="str">
            <v>36-Inventarios</v>
          </cell>
        </row>
        <row r="11">
          <cell r="AQ11" t="str">
            <v>37-Activos fijos</v>
          </cell>
        </row>
        <row r="12">
          <cell r="AQ12" t="str">
            <v>38-Otros activos</v>
          </cell>
        </row>
        <row r="13">
          <cell r="AQ13" t="str">
            <v>39-Total patrimonio bruto. (Sume 33 a 38)</v>
          </cell>
        </row>
        <row r="14">
          <cell r="AQ14" t="str">
            <v>40-Pasivos</v>
          </cell>
        </row>
        <row r="15">
          <cell r="AQ15" t="str">
            <v>41-Total patrimonio líquido (39-40, si el resultado es negativo escriba 0)</v>
          </cell>
        </row>
        <row r="16">
          <cell r="AQ16" t="str">
            <v>42-Ingresos brutos operacionales</v>
          </cell>
        </row>
        <row r="17">
          <cell r="AQ17" t="str">
            <v>43-Ingresos brutos no operacionales</v>
          </cell>
        </row>
        <row r="18">
          <cell r="AQ18" t="str">
            <v>44-Intereses y rendimientos financieros</v>
          </cell>
        </row>
        <row r="19">
          <cell r="AQ19" t="str">
            <v>45-Total ingresos brutos (Sume 42 a 44)</v>
          </cell>
        </row>
        <row r="20">
          <cell r="AQ20" t="str">
            <v>46-Devoluciones, rebajas y descuentos en ventas</v>
          </cell>
        </row>
        <row r="21">
          <cell r="AQ21" t="str">
            <v>47-Ingresos no constitutivos de renta ni ganancia 
ocasional</v>
          </cell>
        </row>
        <row r="22">
          <cell r="AQ22" t="str">
            <v>48-Total ingresos netos (45 - 46 - 47)</v>
          </cell>
        </row>
        <row r="23">
          <cell r="AQ23" t="str">
            <v>49-Costo de ventas y de prestación de servicios</v>
          </cell>
        </row>
        <row r="24">
          <cell r="AQ24" t="str">
            <v>50-Otros costos</v>
          </cell>
        </row>
        <row r="25">
          <cell r="AQ25" t="str">
            <v>51-Total costos (49 + 50)</v>
          </cell>
        </row>
        <row r="26">
          <cell r="AQ26" t="str">
            <v>52-Gastos operacionales de administración</v>
          </cell>
        </row>
        <row r="27">
          <cell r="AQ27" t="str">
            <v>53-Gastos operacionales de ventas</v>
          </cell>
        </row>
        <row r="28">
          <cell r="AQ28" t="str">
            <v>54-Deducción inversiones en activos fijos</v>
          </cell>
        </row>
        <row r="29">
          <cell r="AQ29" t="str">
            <v>55-Otras deducciones</v>
          </cell>
        </row>
        <row r="30">
          <cell r="AQ30" t="str">
            <v>56-Total deducciones (Sume 52 a 55)</v>
          </cell>
        </row>
        <row r="31">
          <cell r="AQ31" t="str">
            <v>57-Renta líquida ordinaria del ejercicio (48 - 51 - 56, si el resultado es negativo escriba 0)</v>
          </cell>
        </row>
        <row r="32">
          <cell r="AQ32" t="str">
            <v>58-o Pérdida líquida del ejercicio (51 + 56 - 48, si el resultado es negativo escriba 0)</v>
          </cell>
        </row>
        <row r="33">
          <cell r="AQ33" t="str">
            <v>59-Compensaciones</v>
          </cell>
        </row>
        <row r="34">
          <cell r="AQ34" t="str">
            <v>60-Renta líquida (57 - 59)</v>
          </cell>
        </row>
        <row r="35">
          <cell r="AQ35" t="str">
            <v>61-Renta presuntiva</v>
          </cell>
        </row>
        <row r="36">
          <cell r="AQ36" t="str">
            <v>62-Renta exenta</v>
          </cell>
        </row>
        <row r="37">
          <cell r="AQ37" t="str">
            <v>63-Rentas gravables</v>
          </cell>
        </row>
        <row r="38">
          <cell r="AQ38" t="str">
            <v>64-Renta líquida gravable (Al mayor valor entre 60 y 61, reste 62 y sume 63)</v>
          </cell>
        </row>
        <row r="39">
          <cell r="AQ39" t="str">
            <v>65-Ingresos por ganancias ocasionales</v>
          </cell>
        </row>
        <row r="40">
          <cell r="AQ40" t="str">
            <v>66-Costos por ganancias ocasionales</v>
          </cell>
        </row>
        <row r="41">
          <cell r="AQ41" t="str">
            <v>67-Ganancias ocasionales no gravadas y exentas</v>
          </cell>
        </row>
        <row r="42">
          <cell r="AQ42" t="str">
            <v>68-Ganancias ocasionales gravables (65 - 66 - 67)</v>
          </cell>
        </row>
        <row r="43">
          <cell r="AQ43" t="str">
            <v>69-Impuesto sobre la renta líquida gravable</v>
          </cell>
        </row>
        <row r="44">
          <cell r="AQ44" t="str">
            <v>70-Descuentos tributarios</v>
          </cell>
        </row>
        <row r="45">
          <cell r="AQ45" t="str">
            <v>71-Impuesto neto de renta (69 - 70)</v>
          </cell>
        </row>
        <row r="46">
          <cell r="AQ46" t="str">
            <v>72-Impuesto de ganancias ocasionales</v>
          </cell>
        </row>
        <row r="47">
          <cell r="AQ47" t="str">
            <v>73-Descuentos por impuestos pagados en el exterior por ganancias ocasionales</v>
          </cell>
        </row>
        <row r="48">
          <cell r="AQ48" t="str">
            <v>74-Total impuesto a cargo (71 + 72 - 73)</v>
          </cell>
        </row>
        <row r="49">
          <cell r="AQ49" t="str">
            <v>75-Anticipo renta por el año gravable 2015 (Casilla 80 declaración 2014)</v>
          </cell>
        </row>
        <row r="50">
          <cell r="AQ50" t="str">
            <v>76-Saldo a favor año 2014 sin solicitud de devolución o
compensación (Casilla 84 declaración 2014)</v>
          </cell>
        </row>
        <row r="51">
          <cell r="AQ51" t="str">
            <v>77-Autorretenciones</v>
          </cell>
        </row>
        <row r="52">
          <cell r="AQ52" t="str">
            <v>78-Otras retenciones</v>
          </cell>
        </row>
        <row r="53">
          <cell r="AQ53" t="str">
            <v>79-Total retenciones año gravable 2015 (77 + 78)</v>
          </cell>
        </row>
        <row r="54">
          <cell r="AQ54" t="str">
            <v>80-Anticipo renta por el año gravable 2016</v>
          </cell>
        </row>
        <row r="55">
          <cell r="AQ55" t="str">
            <v>81-Saldo a pagar por impuesto (74 + 80 - 75 - 76 - 79, si el resultado es negativo escriba 0)</v>
          </cell>
        </row>
        <row r="56">
          <cell r="AQ56" t="str">
            <v>82-Sanciones</v>
          </cell>
        </row>
        <row r="57">
          <cell r="AQ57" t="str">
            <v>83-Total saldo a pagar (74 + 80 + 82 - 75 -76 - 79 si el resultado es negativo escriba 0)</v>
          </cell>
        </row>
        <row r="58">
          <cell r="AQ58" t="str">
            <v>84-o Total saldo a favor (75 + 76 + 79 - 74 - 80 - 82 si el resultado es negativo escriba 0)</v>
          </cell>
        </row>
      </sheetData>
      <sheetData sheetId="1">
        <row r="3">
          <cell r="AQ3" t="str">
            <v>Reglones formulario Renta 110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3">
          <cell r="AQ3" t="str">
            <v>Reglones formulario Renta 110</v>
          </cell>
        </row>
      </sheetData>
      <sheetData sheetId="13" refreshError="1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Anexo 1 carátula"/>
      <sheetName val="Anexo 2 conc. contab-fiscal"/>
      <sheetName val="Anexo 3 ESF"/>
      <sheetName val="Anexo 4 ERP"/>
      <sheetName val="Anexo 5 ORI"/>
      <sheetName val="Anexo 6 PPE, PI,, ANCMV"/>
      <sheetName val="ANEXO 7 Diferencias perm y temp"/>
      <sheetName val="Anexo 8 Cuentas por cobrar"/>
      <sheetName val="Anexo 9 Activos Intangibles"/>
      <sheetName val="Anexo 10 Pasivo"/>
    </sheetNames>
    <sheetDataSet>
      <sheetData sheetId="0">
        <row r="3">
          <cell r="AQ3" t="str">
            <v>Reglones formulario Renta 110</v>
          </cell>
        </row>
        <row r="4">
          <cell r="AQ4" t="str">
            <v>30-Total costos y gastos de nómina</v>
          </cell>
        </row>
        <row r="5">
          <cell r="AQ5" t="str">
            <v>31-Aportes al sistema de seguridad social</v>
          </cell>
        </row>
        <row r="6">
          <cell r="AQ6" t="str">
            <v>32-Aportes al SENA, ICBF, cajas de compensación</v>
          </cell>
        </row>
        <row r="7">
          <cell r="AQ7" t="str">
            <v>33-Efectivo, bancos, otras inversiones</v>
          </cell>
        </row>
        <row r="8">
          <cell r="AQ8" t="str">
            <v>34-Acciones y aportes (Sociedades anónimas, limitadas y asimiladas)</v>
          </cell>
        </row>
        <row r="9">
          <cell r="AQ9" t="str">
            <v>35-Cuentas por cobrar</v>
          </cell>
        </row>
        <row r="10">
          <cell r="AQ10" t="str">
            <v>36-Inventarios</v>
          </cell>
        </row>
        <row r="11">
          <cell r="AQ11" t="str">
            <v>37-Activos fijos</v>
          </cell>
        </row>
        <row r="12">
          <cell r="AQ12" t="str">
            <v>38-Otros activos</v>
          </cell>
        </row>
        <row r="13">
          <cell r="AQ13" t="str">
            <v>39-Total patrimonio bruto. (Sume 33 a 38)</v>
          </cell>
        </row>
        <row r="14">
          <cell r="AQ14" t="str">
            <v>40-Pasivos</v>
          </cell>
        </row>
        <row r="15">
          <cell r="AQ15" t="str">
            <v>41-Total patrimonio líquido (39-40, si el resultado es negativo escriba 0)</v>
          </cell>
        </row>
        <row r="16">
          <cell r="AQ16" t="str">
            <v>42-Ingresos brutos operacionales</v>
          </cell>
        </row>
        <row r="17">
          <cell r="AQ17" t="str">
            <v>43-Ingresos brutos no operacionales</v>
          </cell>
        </row>
        <row r="18">
          <cell r="AQ18" t="str">
            <v>44-Intereses y rendimientos financieros</v>
          </cell>
        </row>
        <row r="19">
          <cell r="AQ19" t="str">
            <v>45-Total ingresos brutos (Sume 42 a 44)</v>
          </cell>
        </row>
        <row r="20">
          <cell r="AQ20" t="str">
            <v>46-Devoluciones, rebajas y descuentos en ventas</v>
          </cell>
        </row>
        <row r="21">
          <cell r="AQ21" t="str">
            <v>47-Ingresos no constitutivos de renta ni ganancia 
ocasional</v>
          </cell>
        </row>
        <row r="22">
          <cell r="AQ22" t="str">
            <v>48-Total ingresos netos (45 - 46 - 47)</v>
          </cell>
        </row>
        <row r="23">
          <cell r="AQ23" t="str">
            <v>49-Costo de ventas y de prestación de servicios</v>
          </cell>
        </row>
        <row r="24">
          <cell r="AQ24" t="str">
            <v>50-Otros costos</v>
          </cell>
        </row>
        <row r="25">
          <cell r="AQ25" t="str">
            <v>51-Total costos (49 + 50)</v>
          </cell>
        </row>
        <row r="26">
          <cell r="AQ26" t="str">
            <v>52-Gastos operacionales de administración</v>
          </cell>
        </row>
        <row r="27">
          <cell r="AQ27" t="str">
            <v>53-Gastos operacionales de ventas</v>
          </cell>
        </row>
        <row r="28">
          <cell r="AQ28" t="str">
            <v>54-Deducción inversiones en activos fijos</v>
          </cell>
        </row>
        <row r="29">
          <cell r="AQ29" t="str">
            <v>55-Otras deducciones</v>
          </cell>
        </row>
        <row r="30">
          <cell r="AQ30" t="str">
            <v>56-Total deducciones (Sume 52 a 55)</v>
          </cell>
        </row>
        <row r="31">
          <cell r="AQ31" t="str">
            <v>57-Renta líquida ordinaria del ejercicio (48 - 51 - 56, si el resultado es negativo escriba 0)</v>
          </cell>
        </row>
        <row r="32">
          <cell r="AQ32" t="str">
            <v>58-o Pérdida líquida del ejercicio (51 + 56 - 48, si el resultado es negativo escriba 0)</v>
          </cell>
        </row>
        <row r="33">
          <cell r="AQ33" t="str">
            <v>59-Compensaciones</v>
          </cell>
        </row>
        <row r="34">
          <cell r="AQ34" t="str">
            <v>60-Renta líquida (57 - 59)</v>
          </cell>
        </row>
        <row r="35">
          <cell r="AQ35" t="str">
            <v>61-Renta presuntiva</v>
          </cell>
        </row>
        <row r="36">
          <cell r="AQ36" t="str">
            <v>62-Renta exenta</v>
          </cell>
        </row>
        <row r="37">
          <cell r="AQ37" t="str">
            <v>63-Rentas gravables</v>
          </cell>
        </row>
        <row r="38">
          <cell r="AQ38" t="str">
            <v>64-Renta líquida gravable (Al mayor valor entre 60 y 61, reste 62 y sume 63)</v>
          </cell>
        </row>
        <row r="39">
          <cell r="AQ39" t="str">
            <v>65-Ingresos por ganancias ocasionales</v>
          </cell>
        </row>
        <row r="40">
          <cell r="AQ40" t="str">
            <v>66-Costos por ganancias ocasionales</v>
          </cell>
        </row>
        <row r="41">
          <cell r="AQ41" t="str">
            <v>67-Ganancias ocasionales no gravadas y exentas</v>
          </cell>
        </row>
        <row r="42">
          <cell r="AQ42" t="str">
            <v>68-Ganancias ocasionales gravables (65 - 66 - 67)</v>
          </cell>
        </row>
        <row r="43">
          <cell r="AQ43" t="str">
            <v>69-Impuesto sobre la renta líquida gravable</v>
          </cell>
        </row>
        <row r="44">
          <cell r="AQ44" t="str">
            <v>70-Descuentos tributarios</v>
          </cell>
        </row>
        <row r="45">
          <cell r="AQ45" t="str">
            <v>71-Impuesto neto de renta (69 - 70)</v>
          </cell>
        </row>
        <row r="46">
          <cell r="AQ46" t="str">
            <v>72-Impuesto de ganancias ocasionales</v>
          </cell>
        </row>
        <row r="47">
          <cell r="AQ47" t="str">
            <v>73-Descuentos por impuestos pagados en el exterior por ganancias ocasionales</v>
          </cell>
        </row>
        <row r="48">
          <cell r="AQ48" t="str">
            <v>74-Total impuesto a cargo (71 + 72 - 73)</v>
          </cell>
        </row>
        <row r="49">
          <cell r="AQ49" t="str">
            <v>75-Anticipo renta por el año gravable 2015 (Casilla 80 declaración 2014)</v>
          </cell>
        </row>
        <row r="50">
          <cell r="AQ50" t="str">
            <v>76-Saldo a favor año 2014 sin solicitud de devolución o
compensación (Casilla 84 declaración 2014)</v>
          </cell>
        </row>
        <row r="51">
          <cell r="AQ51" t="str">
            <v>77-Autorretenciones</v>
          </cell>
        </row>
        <row r="52">
          <cell r="AQ52" t="str">
            <v>78-Otras retenciones</v>
          </cell>
        </row>
        <row r="53">
          <cell r="AQ53" t="str">
            <v>79-Total retenciones año gravable 2015 (77 + 78)</v>
          </cell>
        </row>
        <row r="54">
          <cell r="AQ54" t="str">
            <v>80-Anticipo renta por el año gravable 2016</v>
          </cell>
        </row>
        <row r="55">
          <cell r="AQ55" t="str">
            <v>81-Saldo a pagar por impuesto (74 + 80 - 75 - 76 - 79, si el resultado es negativo escriba 0)</v>
          </cell>
        </row>
        <row r="56">
          <cell r="AQ56" t="str">
            <v>82-Sanciones</v>
          </cell>
        </row>
        <row r="57">
          <cell r="AQ57" t="str">
            <v>83-Total saldo a pagar (74 + 80 + 82 - 75 -76 - 79 si el resultado es negativo escriba 0)</v>
          </cell>
        </row>
        <row r="58">
          <cell r="AQ58" t="str">
            <v>84-o Total saldo a favor (75 + 76 + 79 - 74 - 80 - 82 si el resultado es negativo escriba 0)</v>
          </cell>
        </row>
      </sheetData>
      <sheetData sheetId="1">
        <row r="6">
          <cell r="E6">
            <v>860005224</v>
          </cell>
        </row>
      </sheetData>
      <sheetData sheetId="2">
        <row r="460">
          <cell r="C460">
            <v>2564654443930</v>
          </cell>
        </row>
      </sheetData>
      <sheetData sheetId="3">
        <row r="34">
          <cell r="C34">
            <v>-0.4814453125</v>
          </cell>
        </row>
      </sheetData>
      <sheetData sheetId="4">
        <row r="22">
          <cell r="C22">
            <v>1983503750948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ndes Contribuyentes"/>
      <sheetName val="Datos de formularios"/>
      <sheetName val="Menú"/>
      <sheetName val="Formulario 110"/>
      <sheetName val="Datos informativos"/>
      <sheetName val="Sumaria renta y patrimonio"/>
      <sheetName val="Adición cuentas"/>
      <sheetName val="Liquidación Impuesto "/>
      <sheetName val="Renta presuntiva"/>
      <sheetName val="Subcapitalización"/>
      <sheetName val="Gastos Exterior"/>
      <sheetName val="Donaciones"/>
      <sheetName val="Renta Exenta - Régimen especial"/>
      <sheetName val="Ganancia Ocasional"/>
      <sheetName val="Rentas Exentas hoteleras "/>
      <sheetName val="Venta de acciones"/>
      <sheetName val="Ventas Activos Fijos"/>
      <sheetName val="Conciliación de ingresos"/>
      <sheetName val="Renta Resumida"/>
      <sheetName val="Patrimonio Resumido"/>
      <sheetName val="Provisión Cartera"/>
      <sheetName val="Retenciones"/>
      <sheetName val="Datos Fiscales"/>
      <sheetName val="Pérdidas Fiscales renta"/>
      <sheetName val="Pérdidas Fiscales CREE"/>
      <sheetName val="Excesos Renta presuntiva Renta"/>
      <sheetName val="Excesos de Base Gravable mínima"/>
      <sheetName val="Interés Presuntivo"/>
      <sheetName val="Indemnizaciones"/>
      <sheetName val="Anticipo"/>
      <sheetName val="Bases Parafiscales"/>
      <sheetName val="Pagos Aportes nomina "/>
      <sheetName val="Comparacion Patrimonial"/>
      <sheetName val="Inversiones Permanentes"/>
      <sheetName val="Reintegro Ded AF"/>
      <sheetName val="Rentas Exentas CAN"/>
      <sheetName val="Dividendos"/>
      <sheetName val="ICA Pagado"/>
      <sheetName val="Cálculo Actuarial"/>
      <sheetName val="Resumen Descuentos tributarios"/>
      <sheetName val="Desc.Trib Import maquinaria"/>
      <sheetName val="Desc.trib empleos nuevos"/>
      <sheetName val="Desc.Trib Imptos exterior"/>
      <sheetName val="Formulario 1732"/>
      <sheetName val="1732-2"/>
      <sheetName val="1732-3"/>
      <sheetName val="1732-4"/>
      <sheetName val="1732-5"/>
      <sheetName val="1732-6"/>
      <sheetName val="1732-7"/>
      <sheetName val="1732-8"/>
      <sheetName val="1732-9"/>
      <sheetName val="1732-10"/>
      <sheetName val="1732-11"/>
      <sheetName val="1732-12"/>
    </sheetNames>
    <sheetDataSet>
      <sheetData sheetId="0"/>
      <sheetData sheetId="1">
        <row r="3">
          <cell r="B3" t="str">
            <v>Sí</v>
          </cell>
        </row>
        <row r="4">
          <cell r="B4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E8E73-091A-4F8A-8D6C-841B20F2EF09}">
  <sheetPr codeName="Hoja34">
    <tabColor rgb="FFC00000"/>
  </sheetPr>
  <dimension ref="A1:XFD19920"/>
  <sheetViews>
    <sheetView tabSelected="1" zoomScaleNormal="100" workbookViewId="0">
      <pane ySplit="4" topLeftCell="A5" activePane="bottomLeft" state="frozen"/>
      <selection pane="bottomLeft" activeCell="D9" sqref="D9"/>
    </sheetView>
  </sheetViews>
  <sheetFormatPr baseColWidth="10" defaultColWidth="11.44140625" defaultRowHeight="11.5" zeroHeight="1" x14ac:dyDescent="0.25"/>
  <cols>
    <col min="1" max="1" width="1.77734375" style="1" customWidth="1"/>
    <col min="2" max="2" width="115.109375" style="1" customWidth="1"/>
    <col min="3" max="3" width="27.33203125" style="1" customWidth="1"/>
    <col min="4" max="4" width="28.21875" style="7" customWidth="1"/>
    <col min="5" max="5" width="20.6640625" style="4" customWidth="1"/>
    <col min="6" max="6" width="17.33203125" style="4" customWidth="1"/>
    <col min="7" max="7" width="19" style="4" hidden="1" customWidth="1"/>
    <col min="8" max="8" width="22.44140625" style="4" hidden="1" customWidth="1"/>
    <col min="9" max="9" width="11.44140625" style="2" hidden="1" customWidth="1"/>
    <col min="10" max="621" width="0" style="1" hidden="1" customWidth="1"/>
    <col min="622" max="16384" width="11.44140625" style="1"/>
  </cols>
  <sheetData>
    <row r="1" spans="2:622 16384:16384" ht="14.5" customHeight="1" x14ac:dyDescent="0.25">
      <c r="H1" s="67"/>
      <c r="WW1" s="54" t="s">
        <v>40</v>
      </c>
      <c r="WX1" s="66">
        <v>45316</v>
      </c>
      <c r="XFD1" s="53">
        <v>44449</v>
      </c>
    </row>
    <row r="2" spans="2:622 16384:16384" ht="11.5" customHeight="1" x14ac:dyDescent="0.25">
      <c r="D2" s="68" t="str">
        <f ca="1">IF(B507=1,"&lt;&lt;Descargue la versión más actualizada de esta herramienta","")</f>
        <v/>
      </c>
      <c r="E2" s="68"/>
      <c r="H2" s="67"/>
      <c r="WW2" s="54" t="s">
        <v>40</v>
      </c>
    </row>
    <row r="3" spans="2:622 16384:16384" ht="14" x14ac:dyDescent="0.3">
      <c r="B3" s="3"/>
      <c r="C3" s="33"/>
      <c r="D3" s="68"/>
      <c r="E3" s="68"/>
      <c r="F3" s="40"/>
      <c r="G3" s="40"/>
      <c r="H3" s="67"/>
      <c r="WW3" s="54" t="s">
        <v>40</v>
      </c>
    </row>
    <row r="4" spans="2:622 16384:16384" ht="14.25" customHeight="1" x14ac:dyDescent="0.25">
      <c r="C4" s="33"/>
      <c r="D4" s="41"/>
      <c r="E4" s="34"/>
      <c r="F4" s="49"/>
      <c r="G4" s="25"/>
      <c r="H4" s="67"/>
      <c r="WW4" s="54" t="s">
        <v>40</v>
      </c>
    </row>
    <row r="5" spans="2:622 16384:16384" ht="9" customHeight="1" x14ac:dyDescent="0.25">
      <c r="C5" s="35"/>
      <c r="D5" s="42"/>
      <c r="E5" s="7"/>
      <c r="F5" s="6"/>
      <c r="G5" s="5"/>
      <c r="I5" s="4"/>
    </row>
    <row r="6" spans="2:622 16384:16384" ht="15.5" x14ac:dyDescent="0.35">
      <c r="B6" s="27" t="s">
        <v>71</v>
      </c>
      <c r="C6" s="28"/>
      <c r="I6" s="4"/>
    </row>
    <row r="7" spans="2:622 16384:16384" ht="5.5" customHeight="1" x14ac:dyDescent="0.35">
      <c r="B7" s="28"/>
      <c r="C7" s="28"/>
      <c r="E7" s="7"/>
      <c r="I7" s="4"/>
    </row>
    <row r="8" spans="2:622 16384:16384" ht="15.5" x14ac:dyDescent="0.35">
      <c r="B8" s="58" t="s">
        <v>56</v>
      </c>
      <c r="C8" s="36">
        <v>44197</v>
      </c>
      <c r="D8" s="57" t="str">
        <f>IF(C8="","Digite la información","")</f>
        <v/>
      </c>
      <c r="G8" s="6"/>
      <c r="I8" s="4"/>
    </row>
    <row r="9" spans="2:622 16384:16384" ht="15.5" x14ac:dyDescent="0.35">
      <c r="B9" s="58" t="s">
        <v>66</v>
      </c>
      <c r="C9" s="36">
        <v>44929</v>
      </c>
      <c r="D9" s="57" t="str">
        <f t="shared" ref="D9:D16" si="0">IF(C9="","Digite la información","")</f>
        <v/>
      </c>
      <c r="E9" s="43"/>
      <c r="F9" s="43"/>
      <c r="G9" s="43"/>
      <c r="H9" s="43"/>
      <c r="I9" s="19"/>
    </row>
    <row r="10" spans="2:622 16384:16384" ht="15.5" x14ac:dyDescent="0.35">
      <c r="B10" s="58" t="s">
        <v>1</v>
      </c>
      <c r="C10" s="37" t="s">
        <v>2</v>
      </c>
      <c r="D10" s="57" t="str">
        <f t="shared" si="0"/>
        <v/>
      </c>
      <c r="E10" s="45"/>
      <c r="F10" s="44"/>
      <c r="G10" s="6"/>
      <c r="I10" s="4"/>
      <c r="J10" s="7"/>
      <c r="K10" s="7"/>
      <c r="L10" s="7"/>
      <c r="M10" s="7"/>
      <c r="N10" s="7"/>
      <c r="O10" s="7"/>
      <c r="P10" s="7"/>
    </row>
    <row r="11" spans="2:622 16384:16384" ht="15.5" x14ac:dyDescent="0.35">
      <c r="B11" s="58" t="s">
        <v>57</v>
      </c>
      <c r="C11" s="46">
        <v>10000000</v>
      </c>
      <c r="D11" s="57" t="str">
        <f>IF(C11="","Digite la información o digite cero","")</f>
        <v/>
      </c>
      <c r="E11" s="20"/>
      <c r="G11" s="6"/>
      <c r="I11" s="4"/>
      <c r="J11" s="7"/>
      <c r="K11" s="7"/>
      <c r="L11" s="7"/>
      <c r="M11" s="7"/>
      <c r="N11" s="7"/>
      <c r="O11" s="7"/>
      <c r="P11" s="7"/>
    </row>
    <row r="12" spans="2:622 16384:16384" ht="15.5" x14ac:dyDescent="0.35">
      <c r="B12" s="58" t="s">
        <v>58</v>
      </c>
      <c r="C12" s="47">
        <v>0</v>
      </c>
      <c r="D12" s="57" t="str">
        <f>IF(C12="","Digite la información o digite cero","")</f>
        <v/>
      </c>
      <c r="E12" s="20"/>
      <c r="G12" s="6"/>
      <c r="I12" s="4"/>
      <c r="J12" s="7"/>
      <c r="K12" s="7"/>
      <c r="L12" s="7"/>
      <c r="M12" s="7"/>
      <c r="N12" s="7"/>
      <c r="O12" s="7"/>
      <c r="P12" s="7"/>
    </row>
    <row r="13" spans="2:622 16384:16384" ht="15.5" x14ac:dyDescent="0.35">
      <c r="B13" s="58" t="s">
        <v>59</v>
      </c>
      <c r="C13" s="47">
        <v>0</v>
      </c>
      <c r="D13" s="57" t="str">
        <f>IF(C13="","Digite la información o digite cero","")</f>
        <v/>
      </c>
      <c r="E13" s="20"/>
      <c r="G13" s="6"/>
      <c r="I13" s="4"/>
      <c r="J13" s="7"/>
      <c r="K13" s="7"/>
      <c r="L13" s="7"/>
      <c r="M13" s="7"/>
      <c r="N13" s="7"/>
      <c r="O13" s="7"/>
      <c r="P13" s="7"/>
    </row>
    <row r="14" spans="2:622 16384:16384" ht="15.5" x14ac:dyDescent="0.35">
      <c r="B14" s="58" t="s">
        <v>60</v>
      </c>
      <c r="C14" s="48">
        <v>0</v>
      </c>
      <c r="D14" s="57" t="str">
        <f>IF(C14="","Digite la información o digite cero","")</f>
        <v/>
      </c>
      <c r="E14" s="20"/>
      <c r="G14" s="6"/>
      <c r="I14" s="4"/>
      <c r="J14" s="7"/>
      <c r="K14" s="7"/>
      <c r="L14" s="7"/>
      <c r="M14" s="7"/>
      <c r="N14" s="7"/>
      <c r="O14" s="7"/>
      <c r="P14" s="7"/>
    </row>
    <row r="15" spans="2:622 16384:16384" ht="15.5" x14ac:dyDescent="0.35">
      <c r="B15" s="58" t="s">
        <v>42</v>
      </c>
      <c r="C15" s="59">
        <v>42412</v>
      </c>
      <c r="D15" s="57" t="str">
        <f t="shared" si="0"/>
        <v/>
      </c>
      <c r="E15" s="20"/>
      <c r="G15" s="6"/>
      <c r="I15" s="4"/>
      <c r="J15" s="7"/>
      <c r="K15" s="7"/>
      <c r="L15" s="7"/>
      <c r="M15" s="7"/>
      <c r="N15" s="7"/>
      <c r="O15" s="7"/>
      <c r="P15" s="7"/>
    </row>
    <row r="16" spans="2:622 16384:16384" ht="15.5" x14ac:dyDescent="0.35">
      <c r="B16" s="58" t="s">
        <v>0</v>
      </c>
      <c r="C16" s="59">
        <v>424000</v>
      </c>
      <c r="D16" s="57" t="str">
        <f t="shared" si="0"/>
        <v/>
      </c>
      <c r="E16" s="20"/>
      <c r="G16" s="6"/>
      <c r="I16" s="4"/>
      <c r="J16" s="7"/>
      <c r="K16" s="7"/>
      <c r="L16" s="7"/>
      <c r="M16" s="7"/>
      <c r="N16" s="7"/>
      <c r="O16" s="7"/>
      <c r="P16" s="7"/>
    </row>
    <row r="17" spans="1:16" ht="15.5" x14ac:dyDescent="0.35">
      <c r="B17" s="58" t="s">
        <v>70</v>
      </c>
      <c r="C17" s="60">
        <f>IF(C9-C8&gt;0,ROUNDUP((DAYS360(C8,C9))/30,0),0)</f>
        <v>25</v>
      </c>
      <c r="D17" s="62"/>
      <c r="G17" s="6"/>
      <c r="I17" s="4"/>
      <c r="J17" s="7"/>
      <c r="K17" s="7"/>
      <c r="L17" s="7"/>
      <c r="M17" s="7"/>
      <c r="N17" s="7"/>
      <c r="O17" s="7"/>
      <c r="P17" s="7"/>
    </row>
    <row r="18" spans="1:16" ht="15.5" x14ac:dyDescent="0.35">
      <c r="B18" s="38" t="s">
        <v>64</v>
      </c>
      <c r="C18" s="61">
        <f>ROUND(C100,-3)</f>
        <v>10000000</v>
      </c>
      <c r="D18" s="63"/>
      <c r="E18" s="20"/>
      <c r="G18" s="6"/>
      <c r="I18" s="4"/>
      <c r="J18" s="7"/>
      <c r="K18" s="7"/>
      <c r="L18" s="7"/>
      <c r="M18" s="7"/>
      <c r="N18" s="7"/>
      <c r="O18" s="7"/>
      <c r="P18" s="7"/>
    </row>
    <row r="19" spans="1:16" ht="14.5" customHeight="1" x14ac:dyDescent="0.25">
      <c r="B19" s="58" t="s">
        <v>67</v>
      </c>
      <c r="C19" s="39">
        <v>0</v>
      </c>
      <c r="D19" s="62"/>
      <c r="E19" s="20"/>
      <c r="I19" s="4"/>
      <c r="J19" s="7"/>
      <c r="K19" s="7"/>
      <c r="L19" s="7"/>
      <c r="M19" s="7"/>
      <c r="N19" s="7"/>
      <c r="O19" s="7"/>
      <c r="P19" s="7"/>
    </row>
    <row r="20" spans="1:16" ht="14.5" customHeight="1" x14ac:dyDescent="0.35">
      <c r="B20" s="38" t="s">
        <v>65</v>
      </c>
      <c r="C20" s="61">
        <f>MAX(C101:C102)</f>
        <v>10000000</v>
      </c>
      <c r="D20" s="64"/>
      <c r="E20" s="20"/>
      <c r="I20" s="4"/>
      <c r="J20" s="7"/>
      <c r="K20" s="7"/>
      <c r="L20" s="7"/>
      <c r="M20" s="7"/>
      <c r="N20" s="7"/>
      <c r="O20" s="7"/>
      <c r="P20" s="7"/>
    </row>
    <row r="21" spans="1:16" ht="5.5" customHeight="1" x14ac:dyDescent="0.25">
      <c r="B21" s="8"/>
      <c r="C21" s="8"/>
      <c r="E21" s="20"/>
      <c r="I21" s="4"/>
      <c r="J21" s="7"/>
      <c r="K21" s="7"/>
      <c r="L21" s="7"/>
      <c r="M21" s="7"/>
      <c r="N21" s="7"/>
      <c r="O21" s="7"/>
      <c r="P21" s="7"/>
    </row>
    <row r="22" spans="1:16" ht="14.5" customHeight="1" x14ac:dyDescent="0.25">
      <c r="B22" s="58" t="s">
        <v>74</v>
      </c>
      <c r="C22" s="39"/>
      <c r="E22" s="20"/>
      <c r="I22" s="4"/>
      <c r="J22" s="7"/>
      <c r="K22" s="7"/>
      <c r="L22" s="7"/>
      <c r="M22" s="7"/>
      <c r="N22" s="7"/>
      <c r="O22" s="7"/>
      <c r="P22" s="7"/>
    </row>
    <row r="23" spans="1:16" ht="10" hidden="1" customHeight="1" x14ac:dyDescent="0.25">
      <c r="B23" s="72"/>
      <c r="C23" s="71">
        <f>+C16</f>
        <v>424000</v>
      </c>
      <c r="E23" s="20"/>
      <c r="I23" s="4"/>
      <c r="J23" s="7"/>
      <c r="K23" s="7"/>
      <c r="L23" s="7"/>
      <c r="M23" s="7"/>
      <c r="N23" s="7"/>
      <c r="O23" s="7"/>
      <c r="P23" s="7"/>
    </row>
    <row r="24" spans="1:16" ht="10" hidden="1" customHeight="1" x14ac:dyDescent="0.25">
      <c r="B24" s="72"/>
      <c r="C24" s="71">
        <f>IF(C22="",C20,C20*C22)</f>
        <v>10000000</v>
      </c>
      <c r="E24" s="20"/>
      <c r="I24" s="4"/>
      <c r="J24" s="7"/>
      <c r="K24" s="7"/>
      <c r="L24" s="7"/>
      <c r="M24" s="7"/>
      <c r="N24" s="7"/>
      <c r="O24" s="7"/>
      <c r="P24" s="7"/>
    </row>
    <row r="25" spans="1:16" ht="10" customHeight="1" x14ac:dyDescent="0.25">
      <c r="B25" s="8"/>
      <c r="C25" s="8"/>
      <c r="E25" s="20"/>
      <c r="I25" s="4"/>
      <c r="J25" s="7"/>
      <c r="K25" s="7"/>
      <c r="L25" s="7"/>
      <c r="M25" s="7"/>
      <c r="N25" s="7"/>
      <c r="O25" s="7"/>
      <c r="P25" s="7"/>
    </row>
    <row r="26" spans="1:16" ht="14.5" customHeight="1" x14ac:dyDescent="0.35">
      <c r="B26" s="38" t="s">
        <v>73</v>
      </c>
      <c r="C26" s="61">
        <f>MAX(C23:C24)</f>
        <v>10000000</v>
      </c>
      <c r="D26" s="42" t="str">
        <f>IF(C26=C16,"Sanción mínima","")</f>
        <v/>
      </c>
      <c r="E26" s="20"/>
      <c r="I26" s="4"/>
      <c r="J26" s="7"/>
      <c r="K26" s="7"/>
      <c r="L26" s="7"/>
      <c r="M26" s="7"/>
      <c r="N26" s="7"/>
      <c r="O26" s="7"/>
      <c r="P26" s="7"/>
    </row>
    <row r="27" spans="1:16" ht="14.5" customHeight="1" x14ac:dyDescent="0.25">
      <c r="B27" s="8"/>
      <c r="C27" s="8"/>
      <c r="E27" s="20"/>
      <c r="I27" s="4"/>
      <c r="J27" s="7"/>
      <c r="K27" s="7"/>
      <c r="L27" s="7"/>
      <c r="M27" s="7"/>
      <c r="N27" s="7"/>
      <c r="O27" s="7"/>
      <c r="P27" s="7"/>
    </row>
    <row r="28" spans="1:16" ht="14.5" customHeight="1" x14ac:dyDescent="0.25">
      <c r="B28" s="8"/>
      <c r="C28" s="8"/>
      <c r="E28" s="20"/>
      <c r="I28" s="4"/>
      <c r="J28" s="7"/>
      <c r="K28" s="7"/>
      <c r="L28" s="7"/>
      <c r="M28" s="7"/>
      <c r="N28" s="7"/>
      <c r="O28" s="7"/>
      <c r="P28" s="7"/>
    </row>
    <row r="29" spans="1:16" ht="14.5" customHeight="1" x14ac:dyDescent="0.25">
      <c r="B29" s="8"/>
      <c r="C29" s="8"/>
      <c r="E29" s="20"/>
      <c r="I29" s="4"/>
      <c r="J29" s="7"/>
      <c r="K29" s="7"/>
      <c r="L29" s="7"/>
      <c r="M29" s="7"/>
      <c r="N29" s="7"/>
      <c r="O29" s="7"/>
      <c r="P29" s="7"/>
    </row>
    <row r="30" spans="1:16" ht="14.5" customHeight="1" x14ac:dyDescent="0.25">
      <c r="C30" s="8"/>
      <c r="I30" s="4"/>
      <c r="J30" s="7"/>
      <c r="K30" s="7"/>
      <c r="L30" s="7"/>
      <c r="M30" s="7"/>
      <c r="N30" s="7"/>
      <c r="O30" s="7"/>
      <c r="P30" s="7"/>
    </row>
    <row r="31" spans="1:16" s="7" customFormat="1" ht="14.5" customHeight="1" x14ac:dyDescent="0.25">
      <c r="B31" s="65" t="s">
        <v>72</v>
      </c>
      <c r="C31" s="17"/>
      <c r="E31" s="4"/>
      <c r="F31" s="4"/>
      <c r="G31" s="4"/>
      <c r="H31" s="4"/>
      <c r="I31" s="4"/>
    </row>
    <row r="32" spans="1:16" s="7" customFormat="1" ht="14.5" customHeight="1" x14ac:dyDescent="0.25">
      <c r="B32" s="17"/>
      <c r="C32" s="17"/>
      <c r="E32" s="4"/>
      <c r="F32" s="4"/>
      <c r="G32" s="4"/>
      <c r="H32" s="4"/>
      <c r="I32" s="4"/>
    </row>
    <row r="33" spans="1:11" s="10" customFormat="1" ht="12.5" hidden="1" x14ac:dyDescent="0.25">
      <c r="A33" s="26"/>
      <c r="B33" s="30" t="s">
        <v>61</v>
      </c>
      <c r="C33" s="30"/>
      <c r="D33" s="7"/>
      <c r="E33" s="4"/>
      <c r="F33" s="4"/>
      <c r="G33" s="4"/>
      <c r="H33" s="4"/>
      <c r="I33" s="4"/>
      <c r="J33" s="1"/>
      <c r="K33" s="1"/>
    </row>
    <row r="34" spans="1:11" s="10" customFormat="1" ht="12.5" hidden="1" x14ac:dyDescent="0.25">
      <c r="A34" s="26"/>
      <c r="B34" s="9"/>
      <c r="C34" s="9"/>
      <c r="D34" s="7"/>
      <c r="E34" s="4"/>
      <c r="F34" s="4"/>
      <c r="G34" s="4"/>
      <c r="H34" s="4"/>
      <c r="I34" s="2"/>
      <c r="J34" s="1"/>
      <c r="K34" s="1"/>
    </row>
    <row r="35" spans="1:11" s="10" customFormat="1" ht="12.5" hidden="1" x14ac:dyDescent="0.25">
      <c r="A35" s="26"/>
      <c r="B35" s="9" t="s">
        <v>3</v>
      </c>
      <c r="C35" s="9"/>
      <c r="D35" s="7"/>
      <c r="E35" s="4"/>
      <c r="F35" s="4"/>
      <c r="G35" s="4"/>
      <c r="H35" s="4"/>
      <c r="I35" s="2"/>
      <c r="J35" s="1"/>
      <c r="K35" s="1"/>
    </row>
    <row r="36" spans="1:11" s="10" customFormat="1" ht="13" hidden="1" x14ac:dyDescent="0.3">
      <c r="A36" s="26"/>
      <c r="B36" s="11" t="s">
        <v>4</v>
      </c>
      <c r="C36" s="9"/>
      <c r="D36" s="7"/>
      <c r="E36" s="4"/>
      <c r="F36" s="4"/>
      <c r="G36" s="4"/>
      <c r="H36" s="4"/>
      <c r="I36" s="2"/>
      <c r="J36" s="1"/>
      <c r="K36" s="1"/>
    </row>
    <row r="37" spans="1:11" s="10" customFormat="1" ht="12.5" hidden="1" x14ac:dyDescent="0.25">
      <c r="A37" s="26"/>
      <c r="B37" s="9" t="s">
        <v>5</v>
      </c>
      <c r="C37" s="12">
        <f>(C11*C108*C17)</f>
        <v>12500000</v>
      </c>
      <c r="D37" s="7"/>
      <c r="E37" s="4"/>
      <c r="F37" s="4"/>
      <c r="G37" s="4"/>
      <c r="H37" s="4"/>
      <c r="I37" s="2"/>
      <c r="J37" s="1"/>
      <c r="K37" s="1"/>
    </row>
    <row r="38" spans="1:11" s="10" customFormat="1" ht="12.5" hidden="1" x14ac:dyDescent="0.25">
      <c r="A38" s="26"/>
      <c r="B38" s="9" t="s">
        <v>6</v>
      </c>
      <c r="C38" s="12">
        <f>(C11*C109*C17)</f>
        <v>25000000</v>
      </c>
      <c r="D38" s="7"/>
      <c r="E38" s="4"/>
      <c r="F38" s="4"/>
      <c r="G38" s="4"/>
      <c r="H38" s="4"/>
      <c r="I38" s="2"/>
      <c r="J38" s="1"/>
      <c r="K38" s="1"/>
    </row>
    <row r="39" spans="1:11" s="10" customFormat="1" ht="12.5" hidden="1" x14ac:dyDescent="0.25">
      <c r="A39" s="26"/>
      <c r="B39" s="9" t="s">
        <v>7</v>
      </c>
      <c r="C39" s="12">
        <f>IF(C10="si",C38,C37)</f>
        <v>12500000</v>
      </c>
      <c r="D39" s="7"/>
      <c r="E39" s="4"/>
      <c r="F39" s="4"/>
      <c r="G39" s="4"/>
      <c r="H39" s="4"/>
      <c r="I39" s="2"/>
      <c r="J39" s="1"/>
      <c r="K39" s="1"/>
    </row>
    <row r="40" spans="1:11" s="10" customFormat="1" ht="12.5" hidden="1" x14ac:dyDescent="0.25">
      <c r="A40" s="26"/>
      <c r="B40" s="9" t="s">
        <v>8</v>
      </c>
      <c r="C40" s="12">
        <f>+C11</f>
        <v>10000000</v>
      </c>
      <c r="D40" s="7"/>
      <c r="E40" s="4"/>
      <c r="F40" s="4"/>
      <c r="G40" s="4"/>
      <c r="H40" s="4"/>
      <c r="I40" s="2"/>
      <c r="J40" s="1"/>
      <c r="K40" s="1"/>
    </row>
    <row r="41" spans="1:11" s="10" customFormat="1" ht="12.5" hidden="1" x14ac:dyDescent="0.25">
      <c r="A41" s="26"/>
      <c r="B41" s="9" t="s">
        <v>9</v>
      </c>
      <c r="C41" s="12">
        <f>+C11*2</f>
        <v>20000000</v>
      </c>
      <c r="D41" s="7"/>
      <c r="E41" s="4"/>
      <c r="F41" s="4"/>
      <c r="G41" s="4"/>
      <c r="H41" s="4"/>
      <c r="I41" s="2"/>
      <c r="J41" s="1"/>
      <c r="K41" s="1"/>
    </row>
    <row r="42" spans="1:11" s="10" customFormat="1" ht="12.5" hidden="1" x14ac:dyDescent="0.25">
      <c r="A42" s="26"/>
      <c r="B42" s="9" t="s">
        <v>10</v>
      </c>
      <c r="C42" s="12">
        <f>IF(C10="si",MIN(C39,C41),MIN(C39:C40))</f>
        <v>10000000</v>
      </c>
      <c r="D42" s="7"/>
      <c r="E42" s="4"/>
      <c r="F42" s="4"/>
      <c r="G42" s="4"/>
      <c r="H42" s="4"/>
      <c r="I42" s="2"/>
      <c r="J42" s="1"/>
      <c r="K42" s="1"/>
    </row>
    <row r="43" spans="1:11" s="10" customFormat="1" ht="12.5" hidden="1" x14ac:dyDescent="0.25">
      <c r="A43" s="26"/>
      <c r="B43" s="9"/>
      <c r="C43" s="9"/>
      <c r="D43" s="7"/>
      <c r="E43" s="4"/>
      <c r="F43" s="4"/>
      <c r="G43" s="4"/>
      <c r="H43" s="4"/>
      <c r="I43" s="2"/>
      <c r="J43" s="1"/>
      <c r="K43" s="1"/>
    </row>
    <row r="44" spans="1:11" s="10" customFormat="1" ht="13" hidden="1" x14ac:dyDescent="0.3">
      <c r="A44" s="26"/>
      <c r="B44" s="11" t="s">
        <v>11</v>
      </c>
      <c r="C44" s="12"/>
      <c r="D44" s="7"/>
      <c r="E44" s="4"/>
      <c r="F44" s="4"/>
      <c r="G44" s="4"/>
      <c r="H44" s="4"/>
      <c r="I44" s="2"/>
      <c r="J44" s="1"/>
      <c r="K44" s="1"/>
    </row>
    <row r="45" spans="1:11" s="10" customFormat="1" ht="12.5" hidden="1" x14ac:dyDescent="0.25">
      <c r="A45" s="26"/>
      <c r="B45" s="9" t="s">
        <v>12</v>
      </c>
      <c r="C45" s="12">
        <f>(C12*C110*C17)</f>
        <v>0</v>
      </c>
      <c r="D45" s="7"/>
      <c r="E45" s="4"/>
      <c r="F45" s="4"/>
      <c r="G45" s="4"/>
      <c r="H45" s="4"/>
      <c r="I45" s="2"/>
      <c r="J45" s="1"/>
      <c r="K45" s="1"/>
    </row>
    <row r="46" spans="1:11" s="10" customFormat="1" ht="12.5" hidden="1" x14ac:dyDescent="0.25">
      <c r="A46" s="26"/>
      <c r="B46" s="9" t="s">
        <v>13</v>
      </c>
      <c r="C46" s="12">
        <f>(C12*C111*C17)</f>
        <v>0</v>
      </c>
      <c r="D46" s="7"/>
      <c r="E46" s="4"/>
      <c r="F46" s="4"/>
      <c r="G46" s="4"/>
      <c r="H46" s="4"/>
      <c r="I46" s="2"/>
      <c r="J46" s="1"/>
      <c r="K46" s="1"/>
    </row>
    <row r="47" spans="1:11" s="10" customFormat="1" ht="12.5" hidden="1" x14ac:dyDescent="0.25">
      <c r="A47" s="26"/>
      <c r="B47" s="9"/>
      <c r="C47" s="12"/>
      <c r="D47" s="7"/>
      <c r="E47" s="4"/>
      <c r="F47" s="4"/>
      <c r="G47" s="4"/>
      <c r="H47" s="4"/>
      <c r="I47" s="2"/>
      <c r="J47" s="1"/>
      <c r="K47" s="1"/>
    </row>
    <row r="48" spans="1:11" s="10" customFormat="1" ht="12.5" hidden="1" x14ac:dyDescent="0.25">
      <c r="A48" s="26"/>
      <c r="B48" s="9" t="s">
        <v>14</v>
      </c>
      <c r="C48" s="12">
        <f>+C12*C114</f>
        <v>0</v>
      </c>
      <c r="D48" s="7"/>
      <c r="E48" s="4"/>
      <c r="F48" s="4"/>
      <c r="G48" s="4"/>
      <c r="H48" s="4"/>
      <c r="I48" s="2"/>
      <c r="J48" s="1"/>
      <c r="K48" s="1"/>
    </row>
    <row r="49" spans="1:11" s="10" customFormat="1" ht="12.5" hidden="1" x14ac:dyDescent="0.25">
      <c r="A49" s="26"/>
      <c r="B49" s="9" t="s">
        <v>15</v>
      </c>
      <c r="C49" s="12">
        <f>C116*C15</f>
        <v>106030000</v>
      </c>
      <c r="D49" s="7"/>
      <c r="E49" s="4"/>
      <c r="F49" s="4"/>
      <c r="G49" s="4"/>
      <c r="H49" s="4"/>
      <c r="I49" s="2"/>
      <c r="J49" s="1"/>
      <c r="K49" s="1"/>
    </row>
    <row r="50" spans="1:11" s="10" customFormat="1" ht="12.5" hidden="1" x14ac:dyDescent="0.25">
      <c r="A50" s="26"/>
      <c r="B50" s="9" t="s">
        <v>16</v>
      </c>
      <c r="C50" s="12">
        <f>+C13*2</f>
        <v>0</v>
      </c>
      <c r="D50" s="7"/>
      <c r="E50" s="4"/>
      <c r="F50" s="4"/>
      <c r="G50" s="4"/>
      <c r="H50" s="4"/>
      <c r="I50" s="2"/>
      <c r="J50" s="1"/>
      <c r="K50" s="1"/>
    </row>
    <row r="51" spans="1:11" s="10" customFormat="1" ht="12.5" hidden="1" x14ac:dyDescent="0.25">
      <c r="A51" s="26"/>
      <c r="B51" s="9" t="s">
        <v>17</v>
      </c>
      <c r="C51" s="13">
        <f>IF(C50&gt;0,MIN(C48:C50),MIN(C48:C49))</f>
        <v>0</v>
      </c>
      <c r="D51" s="7"/>
      <c r="E51" s="4"/>
      <c r="F51" s="4"/>
      <c r="G51" s="4"/>
      <c r="H51" s="4"/>
      <c r="I51" s="2"/>
      <c r="J51" s="1"/>
      <c r="K51" s="1"/>
    </row>
    <row r="52" spans="1:11" s="10" customFormat="1" hidden="1" x14ac:dyDescent="0.25">
      <c r="A52" s="26"/>
      <c r="D52" s="7"/>
      <c r="E52" s="4"/>
      <c r="F52" s="4"/>
      <c r="G52" s="4"/>
      <c r="H52" s="4"/>
      <c r="I52" s="2"/>
      <c r="J52" s="1"/>
      <c r="K52" s="1"/>
    </row>
    <row r="53" spans="1:11" s="10" customFormat="1" ht="12.5" hidden="1" x14ac:dyDescent="0.25">
      <c r="A53" s="26"/>
      <c r="B53" s="9"/>
      <c r="C53" s="12"/>
      <c r="D53" s="7"/>
      <c r="E53" s="4"/>
      <c r="F53" s="4"/>
      <c r="G53" s="4"/>
      <c r="H53" s="4"/>
      <c r="I53" s="2"/>
      <c r="J53" s="1"/>
      <c r="K53" s="1"/>
    </row>
    <row r="54" spans="1:11" s="10" customFormat="1" ht="12.5" hidden="1" x14ac:dyDescent="0.25">
      <c r="A54" s="26"/>
      <c r="B54" s="9" t="s">
        <v>18</v>
      </c>
      <c r="C54" s="12">
        <f>+C12*C115</f>
        <v>0</v>
      </c>
      <c r="D54" s="7"/>
      <c r="E54" s="4"/>
      <c r="F54" s="4"/>
      <c r="G54" s="4"/>
      <c r="H54" s="4"/>
      <c r="I54" s="2"/>
      <c r="J54" s="1"/>
      <c r="K54" s="1"/>
    </row>
    <row r="55" spans="1:11" s="10" customFormat="1" ht="12.5" hidden="1" x14ac:dyDescent="0.25">
      <c r="A55" s="26"/>
      <c r="B55" s="9" t="s">
        <v>19</v>
      </c>
      <c r="C55" s="12">
        <f>C117*C15</f>
        <v>212060000</v>
      </c>
      <c r="D55" s="7"/>
      <c r="E55" s="4"/>
      <c r="F55" s="4"/>
      <c r="G55" s="4"/>
      <c r="H55" s="4"/>
      <c r="I55" s="2"/>
      <c r="J55" s="1"/>
      <c r="K55" s="1"/>
    </row>
    <row r="56" spans="1:11" s="10" customFormat="1" ht="12.5" hidden="1" x14ac:dyDescent="0.25">
      <c r="A56" s="26"/>
      <c r="B56" s="9" t="s">
        <v>20</v>
      </c>
      <c r="C56" s="12">
        <f>+C13*4</f>
        <v>0</v>
      </c>
      <c r="D56" s="7"/>
      <c r="E56" s="4"/>
      <c r="F56" s="4"/>
      <c r="G56" s="4"/>
      <c r="H56" s="4"/>
      <c r="I56" s="2"/>
      <c r="J56" s="1"/>
      <c r="K56" s="1"/>
    </row>
    <row r="57" spans="1:11" s="10" customFormat="1" ht="12.5" hidden="1" x14ac:dyDescent="0.25">
      <c r="A57" s="26"/>
      <c r="B57" s="9" t="s">
        <v>17</v>
      </c>
      <c r="C57" s="13">
        <f>IF(C56&gt;0,MIN(C54:C56),MIN(C54:C55))</f>
        <v>0</v>
      </c>
      <c r="D57" s="7"/>
      <c r="E57" s="4"/>
      <c r="F57" s="4"/>
      <c r="G57" s="4"/>
      <c r="H57" s="4"/>
      <c r="I57" s="2"/>
      <c r="J57" s="1"/>
      <c r="K57" s="1"/>
    </row>
    <row r="58" spans="1:11" s="10" customFormat="1" hidden="1" x14ac:dyDescent="0.25">
      <c r="A58" s="26"/>
      <c r="D58" s="7"/>
      <c r="E58" s="4"/>
      <c r="F58" s="4"/>
      <c r="G58" s="4"/>
      <c r="H58" s="4"/>
      <c r="I58" s="2"/>
      <c r="J58" s="1"/>
      <c r="K58" s="1"/>
    </row>
    <row r="59" spans="1:11" s="10" customFormat="1" hidden="1" x14ac:dyDescent="0.25">
      <c r="A59" s="26"/>
      <c r="D59" s="7"/>
      <c r="E59" s="4"/>
      <c r="F59" s="4"/>
      <c r="G59" s="4"/>
      <c r="H59" s="4"/>
      <c r="I59" s="2"/>
      <c r="J59" s="1"/>
      <c r="K59" s="1"/>
    </row>
    <row r="60" spans="1:11" s="10" customFormat="1" ht="12.5" hidden="1" x14ac:dyDescent="0.25">
      <c r="A60" s="26"/>
      <c r="B60" s="9" t="s">
        <v>21</v>
      </c>
      <c r="C60" s="12">
        <f>IF(C10="no",C45,0)</f>
        <v>0</v>
      </c>
      <c r="D60" s="7"/>
      <c r="E60" s="4"/>
      <c r="F60" s="4"/>
      <c r="G60" s="4"/>
      <c r="H60" s="4"/>
      <c r="I60" s="2"/>
      <c r="J60" s="1"/>
      <c r="K60" s="1"/>
    </row>
    <row r="61" spans="1:11" s="10" customFormat="1" ht="12.5" hidden="1" x14ac:dyDescent="0.25">
      <c r="A61" s="26"/>
      <c r="B61" s="9" t="s">
        <v>22</v>
      </c>
      <c r="C61" s="12">
        <f>IF(C60&gt;C51,C51,C60)</f>
        <v>0</v>
      </c>
      <c r="D61" s="7"/>
      <c r="E61" s="4"/>
      <c r="F61" s="4"/>
      <c r="G61" s="4"/>
      <c r="H61" s="4"/>
      <c r="I61" s="2"/>
      <c r="J61" s="1"/>
      <c r="K61" s="1"/>
    </row>
    <row r="62" spans="1:11" s="10" customFormat="1" ht="12.5" hidden="1" x14ac:dyDescent="0.25">
      <c r="A62" s="26"/>
      <c r="B62" s="9"/>
      <c r="D62" s="7"/>
      <c r="E62" s="4"/>
      <c r="F62" s="4"/>
      <c r="G62" s="4"/>
      <c r="H62" s="4"/>
      <c r="I62" s="2"/>
      <c r="J62" s="1"/>
      <c r="K62" s="1"/>
    </row>
    <row r="63" spans="1:11" s="10" customFormat="1" ht="12.5" hidden="1" x14ac:dyDescent="0.25">
      <c r="A63" s="26"/>
      <c r="B63" s="9" t="s">
        <v>23</v>
      </c>
      <c r="C63" s="12">
        <f>IF(C10="si",C46,0)</f>
        <v>0</v>
      </c>
      <c r="D63" s="7"/>
      <c r="E63" s="4"/>
      <c r="F63" s="4"/>
      <c r="G63" s="4"/>
      <c r="H63" s="4"/>
      <c r="I63" s="2"/>
      <c r="J63" s="1"/>
      <c r="K63" s="1"/>
    </row>
    <row r="64" spans="1:11" s="10" customFormat="1" ht="12.5" hidden="1" x14ac:dyDescent="0.25">
      <c r="A64" s="26"/>
      <c r="B64" s="9" t="s">
        <v>24</v>
      </c>
      <c r="C64" s="12">
        <f>IF(C63&gt;C57,C57,C63)</f>
        <v>0</v>
      </c>
      <c r="D64" s="7"/>
      <c r="E64" s="4"/>
      <c r="F64" s="4"/>
      <c r="G64" s="4"/>
      <c r="H64" s="4"/>
      <c r="I64" s="2"/>
      <c r="J64" s="1"/>
      <c r="K64" s="1"/>
    </row>
    <row r="65" spans="1:11" s="10" customFormat="1" ht="12.5" hidden="1" x14ac:dyDescent="0.25">
      <c r="A65" s="26"/>
      <c r="B65" s="9"/>
      <c r="C65" s="12"/>
      <c r="D65" s="7"/>
      <c r="E65" s="4"/>
      <c r="F65" s="4"/>
      <c r="G65" s="4"/>
      <c r="H65" s="4"/>
      <c r="I65" s="2"/>
      <c r="J65" s="1"/>
      <c r="K65" s="1"/>
    </row>
    <row r="66" spans="1:11" s="10" customFormat="1" ht="12.5" hidden="1" x14ac:dyDescent="0.25">
      <c r="A66" s="26"/>
      <c r="B66" s="9" t="s">
        <v>25</v>
      </c>
      <c r="C66" s="12">
        <f>IF(C61&gt;C64,C61,C64)</f>
        <v>0</v>
      </c>
      <c r="D66" s="7"/>
      <c r="E66" s="4"/>
      <c r="F66" s="4"/>
      <c r="G66" s="4"/>
      <c r="H66" s="4"/>
      <c r="I66" s="2"/>
      <c r="J66" s="1"/>
      <c r="K66" s="1"/>
    </row>
    <row r="67" spans="1:11" s="10" customFormat="1" ht="12.5" hidden="1" x14ac:dyDescent="0.25">
      <c r="A67" s="26"/>
      <c r="B67" s="9"/>
      <c r="C67" s="12"/>
      <c r="D67" s="7"/>
      <c r="E67" s="4"/>
      <c r="F67" s="4"/>
      <c r="G67" s="4"/>
      <c r="H67" s="4"/>
      <c r="I67" s="2"/>
      <c r="J67" s="1"/>
      <c r="K67" s="1"/>
    </row>
    <row r="68" spans="1:11" s="10" customFormat="1" ht="13" hidden="1" x14ac:dyDescent="0.3">
      <c r="A68" s="26"/>
      <c r="B68" s="11" t="s">
        <v>26</v>
      </c>
      <c r="C68" s="12"/>
      <c r="D68" s="7"/>
      <c r="E68" s="4"/>
      <c r="F68" s="4"/>
      <c r="G68" s="4"/>
      <c r="H68" s="4"/>
      <c r="I68" s="2"/>
      <c r="J68" s="1"/>
      <c r="K68" s="1"/>
    </row>
    <row r="69" spans="1:11" s="10" customFormat="1" ht="12.5" hidden="1" x14ac:dyDescent="0.25">
      <c r="A69" s="26"/>
      <c r="B69" s="9" t="s">
        <v>27</v>
      </c>
      <c r="C69" s="12">
        <f>($C$14*C112*$C$17)</f>
        <v>0</v>
      </c>
      <c r="D69" s="7"/>
      <c r="E69" s="4"/>
      <c r="F69" s="4"/>
      <c r="G69" s="4"/>
      <c r="H69" s="4"/>
      <c r="I69" s="2"/>
      <c r="J69" s="1"/>
      <c r="K69" s="1"/>
    </row>
    <row r="70" spans="1:11" s="10" customFormat="1" ht="12.5" hidden="1" x14ac:dyDescent="0.25">
      <c r="A70" s="26"/>
      <c r="B70" s="9" t="s">
        <v>28</v>
      </c>
      <c r="C70" s="12">
        <f>($C$14*C113*$C$17)</f>
        <v>0</v>
      </c>
      <c r="D70" s="7"/>
      <c r="E70" s="4"/>
      <c r="F70" s="4"/>
      <c r="G70" s="4"/>
      <c r="H70" s="4"/>
      <c r="I70" s="2"/>
      <c r="J70" s="1"/>
      <c r="K70" s="1"/>
    </row>
    <row r="71" spans="1:11" s="10" customFormat="1" ht="12.5" hidden="1" x14ac:dyDescent="0.25">
      <c r="A71" s="26"/>
      <c r="B71" s="9"/>
      <c r="C71" s="12"/>
      <c r="D71" s="7"/>
      <c r="E71" s="4"/>
      <c r="F71" s="4"/>
      <c r="G71" s="4"/>
      <c r="H71" s="4"/>
      <c r="I71" s="2"/>
      <c r="J71" s="1"/>
      <c r="K71" s="1"/>
    </row>
    <row r="72" spans="1:11" s="10" customFormat="1" ht="12.5" hidden="1" x14ac:dyDescent="0.25">
      <c r="A72" s="26"/>
      <c r="B72" s="9" t="s">
        <v>29</v>
      </c>
      <c r="C72" s="12">
        <f>+C14*10%</f>
        <v>0</v>
      </c>
      <c r="D72" s="7"/>
      <c r="E72" s="4"/>
      <c r="F72" s="4"/>
      <c r="G72" s="4"/>
      <c r="H72" s="4"/>
      <c r="I72" s="2"/>
      <c r="J72" s="1"/>
      <c r="K72" s="1"/>
    </row>
    <row r="73" spans="1:11" s="10" customFormat="1" ht="12.5" hidden="1" x14ac:dyDescent="0.25">
      <c r="A73" s="26"/>
      <c r="B73" s="9" t="s">
        <v>15</v>
      </c>
      <c r="C73" s="12">
        <f>C116*C15</f>
        <v>106030000</v>
      </c>
      <c r="D73" s="7"/>
      <c r="E73" s="4"/>
      <c r="F73" s="4"/>
      <c r="G73" s="4"/>
      <c r="H73" s="4"/>
      <c r="I73" s="2"/>
      <c r="J73" s="1"/>
      <c r="K73" s="1"/>
    </row>
    <row r="74" spans="1:11" s="10" customFormat="1" ht="12.5" hidden="1" x14ac:dyDescent="0.25">
      <c r="A74" s="26"/>
      <c r="B74" s="9" t="s">
        <v>16</v>
      </c>
      <c r="C74" s="12">
        <f>+C13*2</f>
        <v>0</v>
      </c>
      <c r="D74" s="7"/>
      <c r="E74" s="4"/>
      <c r="F74" s="4"/>
      <c r="G74" s="4"/>
      <c r="H74" s="4"/>
      <c r="I74" s="2"/>
      <c r="J74" s="1"/>
      <c r="K74" s="1"/>
    </row>
    <row r="75" spans="1:11" s="10" customFormat="1" ht="12.5" hidden="1" x14ac:dyDescent="0.25">
      <c r="A75" s="26"/>
      <c r="B75" s="9" t="s">
        <v>17</v>
      </c>
      <c r="C75" s="13">
        <f>IF(C74&gt;0,MIN(C72:C74),MIN(C72:C73))</f>
        <v>0</v>
      </c>
      <c r="D75" s="7"/>
      <c r="E75" s="4"/>
      <c r="F75" s="4"/>
      <c r="G75" s="4"/>
      <c r="H75" s="4"/>
      <c r="I75" s="2"/>
      <c r="J75" s="1"/>
      <c r="K75" s="1"/>
    </row>
    <row r="76" spans="1:11" s="10" customFormat="1" hidden="1" x14ac:dyDescent="0.25">
      <c r="A76" s="26"/>
      <c r="D76" s="7"/>
      <c r="E76" s="4"/>
      <c r="F76" s="4"/>
      <c r="G76" s="4"/>
      <c r="H76" s="4"/>
      <c r="I76" s="2"/>
      <c r="J76" s="1"/>
      <c r="K76" s="1"/>
    </row>
    <row r="77" spans="1:11" s="10" customFormat="1" ht="12.5" hidden="1" x14ac:dyDescent="0.25">
      <c r="A77" s="26"/>
      <c r="B77" s="9"/>
      <c r="C77" s="12"/>
      <c r="D77" s="7"/>
      <c r="E77" s="4"/>
      <c r="F77" s="4"/>
      <c r="G77" s="4"/>
      <c r="H77" s="4"/>
      <c r="I77" s="2"/>
      <c r="J77" s="1"/>
      <c r="K77" s="1"/>
    </row>
    <row r="78" spans="1:11" s="10" customFormat="1" ht="12.5" hidden="1" x14ac:dyDescent="0.25">
      <c r="A78" s="26"/>
      <c r="B78" s="9" t="s">
        <v>30</v>
      </c>
      <c r="C78" s="12">
        <f>+C14*0.2</f>
        <v>0</v>
      </c>
      <c r="D78" s="7"/>
      <c r="E78" s="4"/>
      <c r="F78" s="4"/>
      <c r="G78" s="4"/>
      <c r="H78" s="4"/>
      <c r="I78" s="2"/>
      <c r="J78" s="1"/>
      <c r="K78" s="1"/>
    </row>
    <row r="79" spans="1:11" s="10" customFormat="1" ht="12.5" hidden="1" x14ac:dyDescent="0.25">
      <c r="A79" s="26"/>
      <c r="B79" s="9" t="s">
        <v>19</v>
      </c>
      <c r="C79" s="12">
        <f>C117*C15</f>
        <v>212060000</v>
      </c>
      <c r="D79" s="7"/>
      <c r="E79" s="4"/>
      <c r="F79" s="4"/>
      <c r="G79" s="4"/>
      <c r="H79" s="4"/>
      <c r="I79" s="2"/>
      <c r="J79" s="1"/>
      <c r="K79" s="1"/>
    </row>
    <row r="80" spans="1:11" s="10" customFormat="1" ht="12.5" hidden="1" x14ac:dyDescent="0.25">
      <c r="A80" s="26"/>
      <c r="B80" s="9" t="s">
        <v>20</v>
      </c>
      <c r="C80" s="12">
        <f>+C13*4</f>
        <v>0</v>
      </c>
      <c r="D80" s="7"/>
      <c r="E80" s="4"/>
      <c r="F80" s="4"/>
      <c r="G80" s="4"/>
      <c r="H80" s="4"/>
      <c r="I80" s="2"/>
      <c r="J80" s="1"/>
      <c r="K80" s="1"/>
    </row>
    <row r="81" spans="1:11" s="10" customFormat="1" ht="12.5" hidden="1" x14ac:dyDescent="0.25">
      <c r="A81" s="26"/>
      <c r="B81" s="9" t="s">
        <v>17</v>
      </c>
      <c r="C81" s="13">
        <f>IF(C80&gt;0,MIN(C78:C80),MIN(C78:C79))</f>
        <v>0</v>
      </c>
      <c r="D81" s="7"/>
      <c r="E81" s="4"/>
      <c r="F81" s="4"/>
      <c r="G81" s="4"/>
      <c r="H81" s="4"/>
      <c r="I81" s="2"/>
      <c r="J81" s="1"/>
      <c r="K81" s="1"/>
    </row>
    <row r="82" spans="1:11" s="10" customFormat="1" hidden="1" x14ac:dyDescent="0.25">
      <c r="A82" s="26"/>
      <c r="D82" s="7"/>
      <c r="E82" s="4"/>
      <c r="F82" s="4"/>
      <c r="G82" s="4"/>
      <c r="H82" s="4"/>
      <c r="I82" s="2"/>
      <c r="J82" s="1"/>
      <c r="K82" s="1"/>
    </row>
    <row r="83" spans="1:11" s="10" customFormat="1" hidden="1" x14ac:dyDescent="0.25">
      <c r="A83" s="26"/>
      <c r="D83" s="7"/>
      <c r="E83" s="4"/>
      <c r="F83" s="4"/>
      <c r="G83" s="4"/>
      <c r="H83" s="4"/>
      <c r="I83" s="2"/>
      <c r="J83" s="1"/>
      <c r="K83" s="1"/>
    </row>
    <row r="84" spans="1:11" s="10" customFormat="1" ht="12.5" hidden="1" x14ac:dyDescent="0.25">
      <c r="A84" s="26"/>
      <c r="B84" s="9" t="s">
        <v>21</v>
      </c>
      <c r="C84" s="12">
        <f>IF(C10="no",C69,0)</f>
        <v>0</v>
      </c>
      <c r="D84" s="7"/>
      <c r="E84" s="4"/>
      <c r="F84" s="4"/>
      <c r="G84" s="4"/>
      <c r="H84" s="4"/>
      <c r="I84" s="2"/>
      <c r="J84" s="1"/>
      <c r="K84" s="1"/>
    </row>
    <row r="85" spans="1:11" s="10" customFormat="1" ht="12.5" hidden="1" x14ac:dyDescent="0.25">
      <c r="A85" s="26"/>
      <c r="B85" s="9" t="s">
        <v>22</v>
      </c>
      <c r="C85" s="12">
        <f>IF(C84&gt;C75,C75,C84)</f>
        <v>0</v>
      </c>
      <c r="D85" s="7"/>
      <c r="E85" s="4"/>
      <c r="F85" s="4"/>
      <c r="G85" s="4"/>
      <c r="H85" s="4"/>
      <c r="I85" s="2"/>
      <c r="J85" s="1"/>
      <c r="K85" s="1"/>
    </row>
    <row r="86" spans="1:11" s="10" customFormat="1" ht="12.5" hidden="1" x14ac:dyDescent="0.25">
      <c r="A86" s="26"/>
      <c r="B86" s="9"/>
      <c r="D86" s="7"/>
      <c r="E86" s="4"/>
      <c r="F86" s="4"/>
      <c r="G86" s="4"/>
      <c r="H86" s="4"/>
      <c r="I86" s="2"/>
      <c r="J86" s="1"/>
      <c r="K86" s="1"/>
    </row>
    <row r="87" spans="1:11" s="10" customFormat="1" ht="12.5" hidden="1" x14ac:dyDescent="0.25">
      <c r="A87" s="26"/>
      <c r="B87" s="9" t="s">
        <v>23</v>
      </c>
      <c r="C87" s="12">
        <f>IF(C10="si",C70,0)</f>
        <v>0</v>
      </c>
      <c r="D87" s="7"/>
      <c r="E87" s="4"/>
      <c r="F87" s="4"/>
      <c r="G87" s="4"/>
      <c r="H87" s="4"/>
      <c r="I87" s="2"/>
      <c r="J87" s="1"/>
      <c r="K87" s="1"/>
    </row>
    <row r="88" spans="1:11" s="10" customFormat="1" ht="12.5" hidden="1" x14ac:dyDescent="0.25">
      <c r="A88" s="26"/>
      <c r="B88" s="9" t="s">
        <v>24</v>
      </c>
      <c r="C88" s="12">
        <f>IF(C87&gt;C81,C81,C87)</f>
        <v>0</v>
      </c>
      <c r="D88" s="7"/>
      <c r="E88" s="4"/>
      <c r="F88" s="4"/>
      <c r="G88" s="4"/>
      <c r="H88" s="4"/>
      <c r="I88" s="2"/>
      <c r="J88" s="1"/>
      <c r="K88" s="1"/>
    </row>
    <row r="89" spans="1:11" s="10" customFormat="1" ht="12.5" hidden="1" x14ac:dyDescent="0.25">
      <c r="A89" s="26"/>
      <c r="B89" s="9"/>
      <c r="C89" s="12"/>
      <c r="D89" s="7"/>
      <c r="E89" s="4"/>
      <c r="F89" s="4"/>
      <c r="G89" s="4"/>
      <c r="H89" s="4"/>
      <c r="I89" s="2"/>
      <c r="J89" s="1"/>
      <c r="K89" s="1"/>
    </row>
    <row r="90" spans="1:11" s="10" customFormat="1" ht="12.5" hidden="1" x14ac:dyDescent="0.25">
      <c r="A90" s="26"/>
      <c r="B90" s="9" t="s">
        <v>31</v>
      </c>
      <c r="C90" s="12">
        <f>IF(C85&gt;C88,C85,C88)</f>
        <v>0</v>
      </c>
      <c r="D90" s="7"/>
      <c r="E90" s="4"/>
      <c r="F90" s="4"/>
      <c r="G90" s="4"/>
      <c r="H90" s="4"/>
      <c r="I90" s="2"/>
      <c r="J90" s="1"/>
      <c r="K90" s="1"/>
    </row>
    <row r="91" spans="1:11" s="10" customFormat="1" hidden="1" x14ac:dyDescent="0.25">
      <c r="A91" s="26"/>
      <c r="D91" s="7"/>
      <c r="E91" s="4"/>
      <c r="F91" s="4"/>
      <c r="G91" s="4"/>
      <c r="H91" s="4"/>
      <c r="I91" s="2"/>
      <c r="J91" s="1"/>
      <c r="K91" s="1"/>
    </row>
    <row r="92" spans="1:11" s="10" customFormat="1" hidden="1" x14ac:dyDescent="0.25">
      <c r="A92" s="26"/>
      <c r="D92" s="7"/>
      <c r="E92" s="4"/>
      <c r="F92" s="4"/>
      <c r="G92" s="4"/>
      <c r="H92" s="4"/>
      <c r="I92" s="2"/>
      <c r="J92" s="1"/>
      <c r="K92" s="1"/>
    </row>
    <row r="93" spans="1:11" s="10" customFormat="1" ht="12.5" hidden="1" x14ac:dyDescent="0.25">
      <c r="A93" s="26"/>
      <c r="B93" s="32" t="s">
        <v>32</v>
      </c>
      <c r="C93" s="14"/>
      <c r="D93" s="7"/>
      <c r="E93" s="4"/>
      <c r="F93" s="4"/>
      <c r="G93" s="4"/>
      <c r="H93" s="4"/>
      <c r="I93" s="2"/>
      <c r="J93" s="1"/>
      <c r="K93" s="1"/>
    </row>
    <row r="94" spans="1:11" s="10" customFormat="1" ht="12.5" hidden="1" x14ac:dyDescent="0.25">
      <c r="A94" s="26"/>
      <c r="B94" s="9" t="s">
        <v>33</v>
      </c>
      <c r="C94" s="12">
        <f>+C16</f>
        <v>424000</v>
      </c>
      <c r="D94" s="7"/>
      <c r="E94" s="4"/>
      <c r="F94" s="4"/>
      <c r="G94" s="4"/>
      <c r="H94" s="4"/>
      <c r="I94" s="2"/>
      <c r="J94" s="1"/>
      <c r="K94" s="1"/>
    </row>
    <row r="95" spans="1:11" s="10" customFormat="1" ht="12.5" hidden="1" x14ac:dyDescent="0.25">
      <c r="A95" s="26"/>
      <c r="B95" s="9" t="s">
        <v>34</v>
      </c>
      <c r="C95" s="12">
        <f>IF(C11&gt;0,C42,0)</f>
        <v>10000000</v>
      </c>
      <c r="D95" s="7"/>
      <c r="E95" s="4"/>
      <c r="F95" s="4"/>
      <c r="G95" s="4"/>
      <c r="H95" s="4"/>
      <c r="I95" s="2"/>
      <c r="J95" s="1"/>
      <c r="K95" s="1"/>
    </row>
    <row r="96" spans="1:11" s="10" customFormat="1" ht="12.5" hidden="1" x14ac:dyDescent="0.25">
      <c r="A96" s="26"/>
      <c r="B96" s="9" t="s">
        <v>35</v>
      </c>
      <c r="C96" s="12">
        <f>IF(C11=0,C66,0)</f>
        <v>0</v>
      </c>
      <c r="D96" s="7"/>
      <c r="E96" s="4"/>
      <c r="F96" s="4"/>
      <c r="G96" s="4"/>
      <c r="H96" s="4"/>
      <c r="I96" s="2"/>
      <c r="J96" s="1"/>
      <c r="K96" s="1"/>
    </row>
    <row r="97" spans="1:11" s="10" customFormat="1" ht="12.5" hidden="1" x14ac:dyDescent="0.25">
      <c r="A97" s="26"/>
      <c r="B97" s="9" t="s">
        <v>36</v>
      </c>
      <c r="C97" s="12">
        <f>IF(AND(C11=0,AND(C12=0)),C90,0)</f>
        <v>0</v>
      </c>
      <c r="D97" s="7"/>
      <c r="E97" s="4"/>
      <c r="F97" s="4"/>
      <c r="G97" s="4"/>
      <c r="H97" s="4"/>
      <c r="I97" s="2"/>
      <c r="J97" s="1"/>
      <c r="K97" s="1"/>
    </row>
    <row r="98" spans="1:11" s="10" customFormat="1" ht="13" hidden="1" x14ac:dyDescent="0.3">
      <c r="A98" s="26"/>
      <c r="B98" s="11" t="s">
        <v>37</v>
      </c>
      <c r="C98" s="15">
        <f>MAX(C95:C97)</f>
        <v>10000000</v>
      </c>
      <c r="D98" s="7"/>
      <c r="E98" s="4"/>
      <c r="F98" s="4"/>
      <c r="G98" s="4"/>
      <c r="H98" s="4"/>
      <c r="I98" s="2"/>
      <c r="J98" s="1"/>
      <c r="K98" s="1"/>
    </row>
    <row r="99" spans="1:11" s="10" customFormat="1" ht="13" hidden="1" x14ac:dyDescent="0.3">
      <c r="A99" s="26"/>
      <c r="B99" s="11" t="s">
        <v>38</v>
      </c>
      <c r="C99" s="15">
        <f>IF(C98&gt;C94,C98,C94)</f>
        <v>10000000</v>
      </c>
      <c r="D99" s="7"/>
      <c r="E99" s="4"/>
      <c r="F99" s="4"/>
      <c r="G99" s="4"/>
      <c r="H99" s="4"/>
      <c r="I99" s="2"/>
      <c r="J99" s="1"/>
      <c r="K99" s="1"/>
    </row>
    <row r="100" spans="1:11" s="10" customFormat="1" ht="13" hidden="1" x14ac:dyDescent="0.3">
      <c r="A100" s="26"/>
      <c r="B100" s="11" t="s">
        <v>39</v>
      </c>
      <c r="C100" s="15">
        <f>IF(C17=0,0,C99)</f>
        <v>10000000</v>
      </c>
      <c r="D100" s="7"/>
      <c r="E100" s="4"/>
      <c r="F100" s="4"/>
      <c r="G100" s="4"/>
      <c r="H100" s="4"/>
      <c r="I100" s="2"/>
      <c r="J100" s="1"/>
      <c r="K100" s="1"/>
    </row>
    <row r="101" spans="1:11" s="10" customFormat="1" ht="13" hidden="1" x14ac:dyDescent="0.3">
      <c r="A101" s="26"/>
      <c r="B101" s="11" t="s">
        <v>33</v>
      </c>
      <c r="C101" s="15">
        <f>+C16</f>
        <v>424000</v>
      </c>
      <c r="D101" s="7"/>
      <c r="E101" s="4"/>
      <c r="F101" s="4"/>
      <c r="G101" s="4"/>
      <c r="H101" s="4"/>
      <c r="I101" s="2"/>
      <c r="J101" s="1"/>
      <c r="K101" s="1"/>
    </row>
    <row r="102" spans="1:11" s="10" customFormat="1" ht="13" hidden="1" x14ac:dyDescent="0.3">
      <c r="A102" s="26"/>
      <c r="B102" s="11" t="s">
        <v>69</v>
      </c>
      <c r="C102" s="15">
        <f>IF(C19=0%,C100,C100*C19)</f>
        <v>10000000</v>
      </c>
      <c r="D102" s="7"/>
      <c r="E102" s="4"/>
      <c r="F102" s="4"/>
      <c r="G102" s="4"/>
      <c r="H102" s="4"/>
      <c r="I102" s="2"/>
      <c r="J102" s="1"/>
      <c r="K102" s="1"/>
    </row>
    <row r="103" spans="1:11" s="10" customFormat="1" ht="13" hidden="1" x14ac:dyDescent="0.3">
      <c r="A103" s="26"/>
      <c r="B103" s="11"/>
      <c r="C103" s="15"/>
      <c r="D103" s="7"/>
      <c r="E103" s="4"/>
      <c r="F103" s="4"/>
      <c r="G103" s="4"/>
      <c r="H103" s="4"/>
      <c r="I103" s="2"/>
      <c r="J103" s="1"/>
      <c r="K103" s="1"/>
    </row>
    <row r="104" spans="1:11" ht="12.5" hidden="1" x14ac:dyDescent="0.25">
      <c r="A104" s="26"/>
      <c r="B104" s="17"/>
      <c r="C104" s="18"/>
      <c r="I104" s="4"/>
      <c r="J104" s="7"/>
    </row>
    <row r="105" spans="1:11" ht="12.5" hidden="1" x14ac:dyDescent="0.25">
      <c r="A105" s="26"/>
      <c r="B105" s="17"/>
      <c r="C105" s="18"/>
      <c r="I105" s="4"/>
      <c r="J105" s="7"/>
    </row>
    <row r="106" spans="1:11" ht="12.5" hidden="1" x14ac:dyDescent="0.25">
      <c r="A106" s="26"/>
      <c r="B106" s="29" t="s">
        <v>55</v>
      </c>
      <c r="C106" s="31"/>
      <c r="I106" s="4"/>
      <c r="J106" s="7"/>
    </row>
    <row r="107" spans="1:11" ht="12.5" hidden="1" x14ac:dyDescent="0.25">
      <c r="A107" s="26"/>
      <c r="B107" s="21" t="s">
        <v>43</v>
      </c>
      <c r="C107" s="23"/>
      <c r="I107" s="4"/>
      <c r="J107" s="7"/>
    </row>
    <row r="108" spans="1:11" ht="12.5" hidden="1" x14ac:dyDescent="0.25">
      <c r="A108" s="26"/>
      <c r="B108" s="21" t="s">
        <v>44</v>
      </c>
      <c r="C108" s="23">
        <v>0.05</v>
      </c>
      <c r="I108" s="4"/>
      <c r="J108" s="7"/>
    </row>
    <row r="109" spans="1:11" ht="12.5" hidden="1" x14ac:dyDescent="0.25">
      <c r="A109" s="26"/>
      <c r="B109" s="21" t="s">
        <v>45</v>
      </c>
      <c r="C109" s="23">
        <v>0.1</v>
      </c>
      <c r="I109" s="4"/>
      <c r="J109" s="7"/>
    </row>
    <row r="110" spans="1:11" ht="12.5" hidden="1" x14ac:dyDescent="0.25">
      <c r="A110" s="26"/>
      <c r="B110" s="21" t="s">
        <v>46</v>
      </c>
      <c r="C110" s="24">
        <v>5.0000000000000001E-3</v>
      </c>
      <c r="I110" s="4"/>
      <c r="J110" s="7"/>
    </row>
    <row r="111" spans="1:11" ht="12.5" hidden="1" x14ac:dyDescent="0.25">
      <c r="A111" s="26"/>
      <c r="B111" s="21" t="s">
        <v>47</v>
      </c>
      <c r="C111" s="23">
        <v>0.01</v>
      </c>
      <c r="I111" s="4"/>
      <c r="J111" s="7"/>
    </row>
    <row r="112" spans="1:11" ht="12.5" hidden="1" x14ac:dyDescent="0.25">
      <c r="A112" s="26"/>
      <c r="B112" s="21" t="s">
        <v>48</v>
      </c>
      <c r="C112" s="23">
        <v>0.01</v>
      </c>
      <c r="I112" s="4"/>
      <c r="J112" s="7"/>
    </row>
    <row r="113" spans="1:10" ht="12.5" hidden="1" x14ac:dyDescent="0.25">
      <c r="A113" s="26"/>
      <c r="B113" s="21" t="s">
        <v>49</v>
      </c>
      <c r="C113" s="23">
        <v>0.02</v>
      </c>
      <c r="I113" s="4"/>
      <c r="J113" s="7"/>
    </row>
    <row r="114" spans="1:10" ht="12.5" hidden="1" x14ac:dyDescent="0.25">
      <c r="A114" s="26"/>
      <c r="B114" s="21" t="s">
        <v>50</v>
      </c>
      <c r="C114" s="23">
        <v>0.05</v>
      </c>
      <c r="I114" s="4"/>
      <c r="J114" s="7"/>
    </row>
    <row r="115" spans="1:10" ht="12.5" hidden="1" x14ac:dyDescent="0.25">
      <c r="A115" s="26"/>
      <c r="B115" s="21" t="s">
        <v>51</v>
      </c>
      <c r="C115" s="23">
        <v>0.1</v>
      </c>
      <c r="I115" s="4"/>
      <c r="J115" s="7"/>
    </row>
    <row r="116" spans="1:10" ht="12.5" hidden="1" x14ac:dyDescent="0.25">
      <c r="A116" s="26"/>
      <c r="B116" s="21" t="s">
        <v>52</v>
      </c>
      <c r="C116" s="22">
        <v>2500</v>
      </c>
      <c r="I116" s="4"/>
      <c r="J116" s="7"/>
    </row>
    <row r="117" spans="1:10" ht="12.5" hidden="1" x14ac:dyDescent="0.25">
      <c r="A117" s="26"/>
      <c r="B117" s="21" t="s">
        <v>53</v>
      </c>
      <c r="C117" s="22">
        <v>5000</v>
      </c>
      <c r="I117" s="4"/>
      <c r="J117" s="7"/>
    </row>
    <row r="118" spans="1:10" ht="12.5" hidden="1" x14ac:dyDescent="0.25">
      <c r="A118" s="26"/>
      <c r="B118" s="21" t="s">
        <v>54</v>
      </c>
      <c r="C118" s="23">
        <v>0.1</v>
      </c>
      <c r="I118" s="4"/>
      <c r="J118" s="7"/>
    </row>
    <row r="119" spans="1:10" ht="12.5" hidden="1" x14ac:dyDescent="0.25">
      <c r="A119" s="26"/>
      <c r="B119" s="21" t="s">
        <v>62</v>
      </c>
      <c r="C119" s="23" t="s">
        <v>41</v>
      </c>
      <c r="I119" s="4"/>
      <c r="J119" s="7"/>
    </row>
    <row r="120" spans="1:10" ht="12.5" hidden="1" x14ac:dyDescent="0.25">
      <c r="A120" s="26"/>
      <c r="B120" s="21" t="s">
        <v>62</v>
      </c>
      <c r="C120" s="23" t="s">
        <v>2</v>
      </c>
    </row>
    <row r="121" spans="1:10" ht="12.5" hidden="1" x14ac:dyDescent="0.25">
      <c r="A121" s="26"/>
      <c r="B121" s="21" t="s">
        <v>63</v>
      </c>
      <c r="C121" s="23">
        <v>0</v>
      </c>
    </row>
    <row r="122" spans="1:10" ht="12.5" hidden="1" x14ac:dyDescent="0.25">
      <c r="A122" s="26"/>
      <c r="B122" s="21" t="s">
        <v>63</v>
      </c>
      <c r="C122" s="23">
        <v>0.5</v>
      </c>
    </row>
    <row r="123" spans="1:10" ht="12.5" hidden="1" x14ac:dyDescent="0.25">
      <c r="A123" s="26"/>
      <c r="B123" s="21" t="s">
        <v>63</v>
      </c>
      <c r="C123" s="23">
        <v>0.75</v>
      </c>
    </row>
    <row r="124" spans="1:10" s="7" customFormat="1" ht="12.5" hidden="1" x14ac:dyDescent="0.25">
      <c r="A124" s="52"/>
      <c r="B124" s="17"/>
      <c r="C124" s="18"/>
      <c r="E124" s="4"/>
      <c r="F124" s="4"/>
      <c r="G124" s="4"/>
      <c r="H124" s="4"/>
      <c r="I124" s="4"/>
    </row>
    <row r="125" spans="1:10" s="7" customFormat="1" ht="12.5" hidden="1" x14ac:dyDescent="0.25">
      <c r="A125" s="52"/>
      <c r="C125" s="18"/>
      <c r="E125" s="4"/>
      <c r="F125" s="4"/>
      <c r="G125" s="4"/>
      <c r="H125" s="4"/>
      <c r="I125" s="4"/>
    </row>
    <row r="126" spans="1:10" s="7" customFormat="1" ht="12.5" hidden="1" x14ac:dyDescent="0.25">
      <c r="A126" s="52"/>
      <c r="C126" s="18"/>
      <c r="E126" s="4"/>
      <c r="F126" s="4"/>
      <c r="G126" s="4"/>
      <c r="H126" s="4"/>
      <c r="I126" s="4"/>
    </row>
    <row r="127" spans="1:10" s="7" customFormat="1" ht="12.5" hidden="1" x14ac:dyDescent="0.25">
      <c r="A127" s="52"/>
      <c r="C127" s="18"/>
      <c r="E127" s="4"/>
      <c r="F127" s="4"/>
      <c r="G127" s="4"/>
      <c r="H127" s="4"/>
      <c r="I127" s="4"/>
    </row>
    <row r="128" spans="1:10" s="7" customFormat="1" ht="12.5" hidden="1" x14ac:dyDescent="0.25">
      <c r="A128" s="52"/>
      <c r="B128" s="17"/>
      <c r="C128" s="18"/>
      <c r="E128" s="4"/>
      <c r="F128" s="4"/>
      <c r="G128" s="4"/>
      <c r="H128" s="4"/>
      <c r="I128" s="4"/>
    </row>
    <row r="129" spans="1:9" s="7" customFormat="1" ht="12.5" x14ac:dyDescent="0.25">
      <c r="B129" s="17"/>
      <c r="C129" s="18"/>
      <c r="E129" s="4"/>
      <c r="F129" s="4"/>
      <c r="G129" s="4"/>
      <c r="H129" s="4"/>
      <c r="I129" s="4"/>
    </row>
    <row r="130" spans="1:9" s="7" customFormat="1" ht="12.5" x14ac:dyDescent="0.25">
      <c r="B130" s="17" t="s">
        <v>68</v>
      </c>
      <c r="C130" s="18"/>
      <c r="E130" s="4"/>
      <c r="F130" s="4"/>
      <c r="G130" s="4"/>
      <c r="H130" s="4"/>
      <c r="I130" s="4"/>
    </row>
    <row r="131" spans="1:9" s="7" customFormat="1" ht="12.5" x14ac:dyDescent="0.25">
      <c r="B131" s="17"/>
      <c r="C131" s="18"/>
      <c r="E131" s="4"/>
      <c r="F131" s="4"/>
      <c r="G131" s="4"/>
      <c r="H131" s="4"/>
      <c r="I131" s="4"/>
    </row>
    <row r="132" spans="1:9" s="7" customFormat="1" ht="22.5" x14ac:dyDescent="0.45">
      <c r="B132" s="51"/>
      <c r="C132" s="18"/>
      <c r="E132" s="4"/>
      <c r="F132" s="4"/>
      <c r="G132" s="4"/>
      <c r="H132" s="4"/>
      <c r="I132" s="4"/>
    </row>
    <row r="133" spans="1:9" s="7" customFormat="1" ht="12.5" x14ac:dyDescent="0.25">
      <c r="B133" s="17"/>
      <c r="C133" s="18"/>
      <c r="E133" s="4"/>
      <c r="F133" s="4"/>
      <c r="G133" s="4"/>
      <c r="H133" s="4"/>
      <c r="I133" s="4"/>
    </row>
    <row r="134" spans="1:9" s="7" customFormat="1" ht="12.5" x14ac:dyDescent="0.25">
      <c r="B134" s="17"/>
      <c r="C134" s="18"/>
      <c r="E134" s="4"/>
      <c r="F134" s="4"/>
      <c r="G134" s="4"/>
      <c r="H134" s="4"/>
      <c r="I134" s="4"/>
    </row>
    <row r="135" spans="1:9" s="7" customFormat="1" ht="12.5" x14ac:dyDescent="0.25">
      <c r="B135" s="17"/>
      <c r="C135" s="18"/>
      <c r="E135" s="4"/>
      <c r="F135" s="4"/>
      <c r="G135" s="4"/>
      <c r="H135" s="4"/>
      <c r="I135" s="4"/>
    </row>
    <row r="136" spans="1:9" ht="12.5" x14ac:dyDescent="0.25">
      <c r="B136" s="8"/>
      <c r="C136" s="16"/>
    </row>
    <row r="137" spans="1:9" ht="12.5" x14ac:dyDescent="0.25">
      <c r="B137" s="8"/>
      <c r="C137" s="16"/>
    </row>
    <row r="138" spans="1:9" ht="12.5" x14ac:dyDescent="0.25">
      <c r="B138" s="8"/>
      <c r="C138" s="16"/>
    </row>
    <row r="139" spans="1:9" ht="12.5" x14ac:dyDescent="0.25">
      <c r="B139" s="8"/>
      <c r="C139" s="16"/>
    </row>
    <row r="140" spans="1:9" ht="12.5" x14ac:dyDescent="0.25">
      <c r="A140" s="70">
        <v>0.4</v>
      </c>
      <c r="B140" s="8"/>
      <c r="C140" s="16"/>
    </row>
    <row r="141" spans="1:9" ht="12.5" x14ac:dyDescent="0.25">
      <c r="A141" s="70">
        <v>0.2</v>
      </c>
      <c r="B141" s="8"/>
      <c r="C141" s="16"/>
    </row>
    <row r="142" spans="1:9" ht="12.5" x14ac:dyDescent="0.25">
      <c r="A142" s="69">
        <v>0</v>
      </c>
      <c r="B142" s="8"/>
      <c r="C142" s="16"/>
    </row>
    <row r="143" spans="1:9" ht="12.5" x14ac:dyDescent="0.25">
      <c r="B143" s="8"/>
      <c r="C143" s="16"/>
    </row>
    <row r="144" spans="1:9" ht="12.5" x14ac:dyDescent="0.25">
      <c r="B144" s="8"/>
      <c r="C144" s="16"/>
    </row>
    <row r="145" spans="2:3" ht="12.5" x14ac:dyDescent="0.25">
      <c r="B145" s="8"/>
      <c r="C145" s="16"/>
    </row>
    <row r="146" spans="2:3" ht="12.5" x14ac:dyDescent="0.25">
      <c r="B146" s="8"/>
      <c r="C146" s="16"/>
    </row>
    <row r="147" spans="2:3" ht="12.5" x14ac:dyDescent="0.25">
      <c r="B147" s="8"/>
      <c r="C147" s="16"/>
    </row>
    <row r="148" spans="2:3" ht="12.5" x14ac:dyDescent="0.25">
      <c r="B148" s="8"/>
      <c r="C148" s="16"/>
    </row>
    <row r="149" spans="2:3" ht="12.5" x14ac:dyDescent="0.25">
      <c r="B149" s="8"/>
      <c r="C149" s="16"/>
    </row>
    <row r="150" spans="2:3" ht="12.5" x14ac:dyDescent="0.25">
      <c r="B150" s="8"/>
      <c r="C150" s="16"/>
    </row>
    <row r="151" spans="2:3" ht="12.5" x14ac:dyDescent="0.25">
      <c r="B151" s="8"/>
      <c r="C151" s="16"/>
    </row>
    <row r="152" spans="2:3" ht="12.5" x14ac:dyDescent="0.25">
      <c r="B152" s="8"/>
      <c r="C152" s="16"/>
    </row>
    <row r="153" spans="2:3" ht="12.5" x14ac:dyDescent="0.25">
      <c r="B153" s="8"/>
      <c r="C153" s="16"/>
    </row>
    <row r="154" spans="2:3" ht="12.5" x14ac:dyDescent="0.25">
      <c r="B154" s="8"/>
      <c r="C154" s="16"/>
    </row>
    <row r="155" spans="2:3" ht="12.5" x14ac:dyDescent="0.25">
      <c r="B155" s="8"/>
      <c r="C155" s="16"/>
    </row>
    <row r="156" spans="2:3" ht="12.5" x14ac:dyDescent="0.25">
      <c r="B156" s="8"/>
      <c r="C156" s="16"/>
    </row>
    <row r="157" spans="2:3" ht="12.5" x14ac:dyDescent="0.25">
      <c r="B157" s="8"/>
      <c r="C157" s="16"/>
    </row>
    <row r="158" spans="2:3" ht="12.5" x14ac:dyDescent="0.25">
      <c r="B158" s="8"/>
      <c r="C158" s="16"/>
    </row>
    <row r="159" spans="2:3" ht="12.5" x14ac:dyDescent="0.25">
      <c r="B159" s="8"/>
      <c r="C159" s="16"/>
    </row>
    <row r="160" spans="2:3" ht="12.5" x14ac:dyDescent="0.25">
      <c r="B160" s="8"/>
      <c r="C160" s="16"/>
    </row>
    <row r="161" spans="2:3" ht="12.5" x14ac:dyDescent="0.25">
      <c r="B161" s="8"/>
      <c r="C161" s="16"/>
    </row>
    <row r="162" spans="2:3" ht="12.5" x14ac:dyDescent="0.25">
      <c r="B162" s="8"/>
      <c r="C162" s="16"/>
    </row>
    <row r="163" spans="2:3" ht="12.5" x14ac:dyDescent="0.25">
      <c r="B163" s="8"/>
      <c r="C163" s="16"/>
    </row>
    <row r="164" spans="2:3" ht="12.5" x14ac:dyDescent="0.25">
      <c r="B164" s="8"/>
      <c r="C164" s="16"/>
    </row>
    <row r="165" spans="2:3" ht="12.5" x14ac:dyDescent="0.25">
      <c r="B165" s="8"/>
      <c r="C165" s="16"/>
    </row>
    <row r="166" spans="2:3" ht="12.5" x14ac:dyDescent="0.25">
      <c r="B166" s="8"/>
      <c r="C166" s="16"/>
    </row>
    <row r="167" spans="2:3" ht="12.5" x14ac:dyDescent="0.25">
      <c r="B167" s="8"/>
      <c r="C167" s="16"/>
    </row>
    <row r="168" spans="2:3" ht="12.5" x14ac:dyDescent="0.25">
      <c r="B168" s="8"/>
      <c r="C168" s="16"/>
    </row>
    <row r="169" spans="2:3" ht="12.5" x14ac:dyDescent="0.25">
      <c r="B169" s="8"/>
      <c r="C169" s="16"/>
    </row>
    <row r="170" spans="2:3" ht="12.5" hidden="1" x14ac:dyDescent="0.25">
      <c r="B170" s="8"/>
      <c r="C170" s="8"/>
    </row>
    <row r="171" spans="2:3" ht="12.5" hidden="1" x14ac:dyDescent="0.25">
      <c r="B171" s="8"/>
      <c r="C171" s="8"/>
    </row>
    <row r="172" spans="2:3" ht="12.5" hidden="1" x14ac:dyDescent="0.25">
      <c r="B172" s="8"/>
      <c r="C172" s="8"/>
    </row>
    <row r="173" spans="2:3" ht="12.5" hidden="1" x14ac:dyDescent="0.25">
      <c r="B173" s="8"/>
      <c r="C173" s="8"/>
    </row>
    <row r="174" spans="2:3" ht="12.5" hidden="1" x14ac:dyDescent="0.25">
      <c r="B174" s="8"/>
      <c r="C174" s="8"/>
    </row>
    <row r="175" spans="2:3" ht="12.5" hidden="1" x14ac:dyDescent="0.25">
      <c r="B175" s="8"/>
      <c r="C175" s="8"/>
    </row>
    <row r="176" spans="2:3" ht="12.5" hidden="1" x14ac:dyDescent="0.25">
      <c r="B176" s="8"/>
      <c r="C176" s="8"/>
    </row>
    <row r="177" spans="2:3" ht="12.5" hidden="1" x14ac:dyDescent="0.25">
      <c r="B177" s="8"/>
      <c r="C177" s="8"/>
    </row>
    <row r="178" spans="2:3" ht="12.5" hidden="1" x14ac:dyDescent="0.25">
      <c r="B178" s="8"/>
      <c r="C178" s="8"/>
    </row>
    <row r="179" spans="2:3" ht="12.5" hidden="1" x14ac:dyDescent="0.25">
      <c r="B179" s="8"/>
      <c r="C179" s="8"/>
    </row>
    <row r="180" spans="2:3" ht="12.5" hidden="1" x14ac:dyDescent="0.25">
      <c r="B180" s="8"/>
      <c r="C180" s="8"/>
    </row>
    <row r="181" spans="2:3" ht="12.5" hidden="1" x14ac:dyDescent="0.25">
      <c r="B181" s="8"/>
      <c r="C181" s="8"/>
    </row>
    <row r="182" spans="2:3" ht="12.5" hidden="1" x14ac:dyDescent="0.25">
      <c r="B182" s="8"/>
      <c r="C182" s="8"/>
    </row>
    <row r="183" spans="2:3" ht="12.5" hidden="1" x14ac:dyDescent="0.25">
      <c r="B183" s="8"/>
      <c r="C183" s="8"/>
    </row>
    <row r="184" spans="2:3" ht="12.5" hidden="1" x14ac:dyDescent="0.25">
      <c r="B184" s="8"/>
      <c r="C184" s="8"/>
    </row>
    <row r="185" spans="2:3" ht="12.5" hidden="1" x14ac:dyDescent="0.25">
      <c r="B185" s="8"/>
      <c r="C185" s="8"/>
    </row>
    <row r="186" spans="2:3" ht="12.5" hidden="1" x14ac:dyDescent="0.25">
      <c r="B186" s="8"/>
      <c r="C186" s="8"/>
    </row>
    <row r="187" spans="2:3" ht="12.5" hidden="1" x14ac:dyDescent="0.25">
      <c r="B187" s="8"/>
      <c r="C187" s="8"/>
    </row>
    <row r="188" spans="2:3" ht="12.5" hidden="1" x14ac:dyDescent="0.25">
      <c r="B188" s="8"/>
      <c r="C188" s="8"/>
    </row>
    <row r="189" spans="2:3" ht="12.5" hidden="1" x14ac:dyDescent="0.25">
      <c r="B189" s="8"/>
      <c r="C189" s="8"/>
    </row>
    <row r="190" spans="2:3" ht="12.5" hidden="1" x14ac:dyDescent="0.25">
      <c r="B190" s="8"/>
      <c r="C190" s="8"/>
    </row>
    <row r="191" spans="2:3" ht="12.5" hidden="1" x14ac:dyDescent="0.25">
      <c r="B191" s="8"/>
      <c r="C191" s="8"/>
    </row>
    <row r="192" spans="2:3" ht="12.5" hidden="1" x14ac:dyDescent="0.25">
      <c r="B192" s="8"/>
      <c r="C192" s="8"/>
    </row>
    <row r="193" spans="2:3" ht="12.5" hidden="1" x14ac:dyDescent="0.25">
      <c r="B193" s="8"/>
      <c r="C193" s="8"/>
    </row>
    <row r="194" spans="2:3" ht="12.5" hidden="1" x14ac:dyDescent="0.25">
      <c r="B194" s="8"/>
      <c r="C194" s="8"/>
    </row>
    <row r="195" spans="2:3" ht="12.5" hidden="1" x14ac:dyDescent="0.25">
      <c r="B195" s="8"/>
      <c r="C195" s="8"/>
    </row>
    <row r="196" spans="2:3" ht="12.5" hidden="1" x14ac:dyDescent="0.25">
      <c r="B196" s="8"/>
      <c r="C196" s="8"/>
    </row>
    <row r="197" spans="2:3" ht="12.5" hidden="1" x14ac:dyDescent="0.25">
      <c r="B197" s="8"/>
      <c r="C197" s="8"/>
    </row>
    <row r="198" spans="2:3" ht="12.5" hidden="1" x14ac:dyDescent="0.25">
      <c r="B198" s="8"/>
      <c r="C198" s="8"/>
    </row>
    <row r="199" spans="2:3" ht="12.5" hidden="1" x14ac:dyDescent="0.25">
      <c r="B199" s="8"/>
      <c r="C199" s="8"/>
    </row>
    <row r="200" spans="2:3" ht="12.5" hidden="1" x14ac:dyDescent="0.25">
      <c r="B200" s="8"/>
      <c r="C200" s="8"/>
    </row>
    <row r="201" spans="2:3" ht="12.5" hidden="1" x14ac:dyDescent="0.25">
      <c r="B201" s="8"/>
      <c r="C201" s="8"/>
    </row>
    <row r="505" spans="2:2" ht="12.5" hidden="1" x14ac:dyDescent="0.25">
      <c r="B505" s="55">
        <f ca="1">TODAY()</f>
        <v>44949</v>
      </c>
    </row>
    <row r="506" spans="2:2" ht="12.5" hidden="1" x14ac:dyDescent="0.25">
      <c r="B506" s="55">
        <f>+WX1</f>
        <v>45316</v>
      </c>
    </row>
    <row r="507" spans="2:2" ht="12.5" hidden="1" x14ac:dyDescent="0.25">
      <c r="B507" s="56">
        <f ca="1">IF(B505&gt;B506,1,0)</f>
        <v>0</v>
      </c>
    </row>
    <row r="19905" spans="6:6" x14ac:dyDescent="0.25"/>
    <row r="19906" spans="6:6" x14ac:dyDescent="0.25"/>
    <row r="19907" spans="6:6" x14ac:dyDescent="0.25"/>
    <row r="19908" spans="6:6" x14ac:dyDescent="0.25"/>
    <row r="19909" spans="6:6" x14ac:dyDescent="0.25"/>
    <row r="19910" spans="6:6" x14ac:dyDescent="0.25"/>
    <row r="19911" spans="6:6" x14ac:dyDescent="0.25"/>
    <row r="19920" spans="6:6" hidden="1" x14ac:dyDescent="0.25">
      <c r="F19920" s="50" t="s">
        <v>40</v>
      </c>
    </row>
  </sheetData>
  <sheetProtection algorithmName="SHA-512" hashValue="BaDnxNX/hhMMCG3tjHuGcss0icnP9Dco5p7y59gZD4O2AekdUx3epYi/CjZwgbTiPY0U/0IUhRi/txrTswvOXA==" saltValue="JmJSgR2QXpQ8bOONDAWBbg==" spinCount="100000" sheet="1" objects="1" scenarios="1" formatCells="0" formatColumns="0" formatRows="0"/>
  <mergeCells count="2">
    <mergeCell ref="H1:H4"/>
    <mergeCell ref="D2:E3"/>
  </mergeCells>
  <dataValidations disablePrompts="1" count="10">
    <dataValidation type="date" allowBlank="1" showInputMessage="1" showErrorMessage="1" error="Intoduzca una fecha válida_x000a_" prompt="Digite la fecha en el siguiente formato DD/MM/AAAA" sqref="C9" xr:uid="{84281072-4381-4E9E-AEFA-214D3153D4F6}">
      <formula1>40544</formula1>
      <formula2>58806</formula2>
    </dataValidation>
    <dataValidation type="date" allowBlank="1" showInputMessage="1" showErrorMessage="1" error="Intoduzca una fecha válida_x000a_" prompt="Digite la fecha en el siguiente formato DD/MM/AAAA" sqref="C8" xr:uid="{A6290DAF-3A2D-4C41-B4FE-29124789AEF7}">
      <formula1>36526</formula1>
      <formula2>58806</formula2>
    </dataValidation>
    <dataValidation type="list" allowBlank="1" showInputMessage="1" showErrorMessage="1" prompt="Seleccione de la lista o digite SI ó NO" sqref="C10" xr:uid="{53F15C52-225E-4192-BCF3-9B26D4442DC5}">
      <formula1>$C$119:$C$120</formula1>
    </dataValidation>
    <dataValidation allowBlank="1" showInputMessage="1" showErrorMessage="1" prompt="Digite el valor del impuesto a cargo (Ejemplo de la declaración de renta o de IVA); o el valor de las retenciones para el caso de una declaración de retención en la fuente. Si no le aplica deje en cero" sqref="C11" xr:uid="{C463022C-AD9B-42F2-B87B-8B75E3198B32}"/>
    <dataValidation allowBlank="1" showInputMessage="1" showErrorMessage="1" prompt="Dato automático" sqref="C17" xr:uid="{78E0CE14-6E22-4C1B-8A40-06E6444117C4}"/>
    <dataValidation type="list" allowBlank="1" showInputMessage="1" showErrorMessage="1" prompt="OPCIONAL:   Según el artículo 640 del E.T., seleccione de la lista, o digite 0%; 50%; 75% según corresponda.  (Revise la normatividad a ver si le aplica esta reducción)" sqref="C19" xr:uid="{669901F2-A674-4183-86CE-F1E7DC8061FC}">
      <formula1>$C$121:$C$123</formula1>
    </dataValidation>
    <dataValidation allowBlank="1" showInputMessage="1" showErrorMessage="1" prompt="Módifique el valor bajo su responsabilidad" sqref="C15:C16" xr:uid="{6CE9AA5B-330D-4A12-A2F5-84834AEFCBDC}"/>
    <dataValidation allowBlank="1" showInputMessage="1" showErrorMessage="1" prompt="Si no le aplica deje en cero" sqref="C12:C14" xr:uid="{14D5EE52-ECA3-48EB-8C48-F84ECA9B0E37}"/>
    <dataValidation allowBlank="1" showInputMessage="1" showErrorMessage="1" prompt="El artículo permite una reducción del 50% o del 75% si se cumplen unos requisitos.  consulte el art. 640 del ET" sqref="B19 B22" xr:uid="{128373E5-915D-4DFD-9F68-6116016CA954}"/>
    <dataValidation type="list" allowBlank="1" showInputMessage="1" showErrorMessage="1" prompt="Revise el artículo 93 de la Ley 2277 de 2023 y defina si le aplica reducción de la sanción" sqref="C22" xr:uid="{E787CB96-9604-4FBD-9C98-C8DE17A6592B}">
      <formula1>$A$140:$A$141</formula1>
    </dataValidation>
  </dataValidation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&amp;LSanción por extemporaneidad Art. 641 y 642 ET&amp;Cwww.consultorcontable.com&amp;R&amp;D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Extemporaneidad</vt:lpstr>
      <vt:lpstr>Extemporaneidad!Área_de_impresión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Dussan</dc:creator>
  <cp:lastModifiedBy>William Dussan</cp:lastModifiedBy>
  <cp:lastPrinted>2023-01-24T02:07:42Z</cp:lastPrinted>
  <dcterms:created xsi:type="dcterms:W3CDTF">2021-09-11T14:31:59Z</dcterms:created>
  <dcterms:modified xsi:type="dcterms:W3CDTF">2023-01-24T02:11:50Z</dcterms:modified>
</cp:coreProperties>
</file>