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85" yWindow="150" windowWidth="19620" windowHeight="9000"/>
  </bookViews>
  <sheets>
    <sheet name="Encuesta" sheetId="1" r:id="rId1"/>
    <sheet name="Analisis" sheetId="2" r:id="rId2"/>
  </sheets>
  <definedNames>
    <definedName name="_xlnm.Print_Area" localSheetId="0">Encuesta!$A$1:$C$73</definedName>
  </definedNames>
  <calcPr calcId="145621"/>
</workbook>
</file>

<file path=xl/calcChain.xml><?xml version="1.0" encoding="utf-8"?>
<calcChain xmlns="http://schemas.openxmlformats.org/spreadsheetml/2006/main">
  <c r="D33" i="1" l="1"/>
  <c r="D32" i="1"/>
  <c r="D31" i="1"/>
  <c r="D30" i="1"/>
  <c r="D18" i="1" l="1"/>
  <c r="D17" i="1"/>
  <c r="D16" i="1"/>
  <c r="D15" i="1"/>
  <c r="D50" i="1"/>
  <c r="D64" i="1"/>
  <c r="D63" i="1"/>
  <c r="D62" i="1"/>
  <c r="D61" i="1"/>
  <c r="D60" i="1"/>
  <c r="D43" i="1"/>
  <c r="D55" i="1"/>
  <c r="D54" i="1"/>
  <c r="D49" i="1"/>
  <c r="D48" i="1"/>
  <c r="D42" i="1"/>
  <c r="D41" i="1"/>
  <c r="D36" i="1"/>
  <c r="D35" i="1"/>
  <c r="D34" i="1"/>
  <c r="D29" i="1"/>
  <c r="D28" i="1"/>
  <c r="D27" i="1"/>
  <c r="D26" i="1"/>
  <c r="D25" i="1"/>
  <c r="D24" i="1"/>
  <c r="D23" i="1"/>
  <c r="D22" i="1"/>
  <c r="D21" i="1"/>
  <c r="D20" i="1"/>
  <c r="D19" i="1"/>
  <c r="D11" i="1"/>
  <c r="E5" i="2" s="1"/>
  <c r="G5" i="2" s="1"/>
  <c r="E47" i="1" l="1"/>
  <c r="E49" i="1"/>
  <c r="E51" i="1"/>
  <c r="E48" i="1"/>
  <c r="E50" i="1"/>
  <c r="E40" i="1"/>
  <c r="E15" i="2"/>
  <c r="B5" i="2"/>
  <c r="E53" i="1"/>
  <c r="E43" i="1"/>
  <c r="E44" i="1"/>
  <c r="E42" i="1"/>
  <c r="E11" i="2"/>
  <c r="E41" i="1"/>
  <c r="E54" i="1"/>
  <c r="E55" i="1"/>
  <c r="E13" i="2"/>
  <c r="E9" i="2"/>
  <c r="G9" i="2" s="1"/>
  <c r="E7" i="2"/>
  <c r="B15" i="2" l="1"/>
  <c r="G15" i="2"/>
  <c r="D13" i="2"/>
  <c r="G13" i="2"/>
  <c r="C13" i="2"/>
  <c r="B11" i="2"/>
  <c r="G11" i="2"/>
  <c r="B7" i="2"/>
  <c r="G7" i="2"/>
  <c r="D11" i="2"/>
  <c r="C11" i="2"/>
  <c r="D9" i="2"/>
  <c r="B9" i="2"/>
  <c r="C9" i="2"/>
  <c r="G17" i="2" l="1"/>
  <c r="B17" i="2" l="1"/>
  <c r="D17" i="2"/>
  <c r="D68" i="1"/>
  <c r="B71" i="1" l="1"/>
  <c r="B70" i="1"/>
  <c r="B68" i="1"/>
  <c r="B6" i="1" s="1"/>
  <c r="B73" i="1"/>
  <c r="B72" i="1"/>
  <c r="B69" i="1"/>
</calcChain>
</file>

<file path=xl/comments1.xml><?xml version="1.0" encoding="utf-8"?>
<comments xmlns="http://schemas.openxmlformats.org/spreadsheetml/2006/main">
  <authors>
    <author>Leonardo</author>
  </authors>
  <commentList>
    <comment ref="A40" authorId="0">
      <text>
        <r>
          <rPr>
            <b/>
            <sz val="9"/>
            <color indexed="81"/>
            <rFont val="Tahoma"/>
            <charset val="1"/>
          </rPr>
          <t>Se tienen en cuenta todas las personas que presten de manera personal y directa servicios a la entidad, a cambio de una remuneración, independientemente de la naturaleza jurídica del contrato (se excluyen las asesoría externa y la consultoría)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48" authorId="0">
      <text>
        <r>
          <rPr>
            <b/>
            <sz val="9"/>
            <color indexed="81"/>
            <rFont val="Tahoma"/>
            <charset val="1"/>
          </rPr>
          <t>Se excluye la vivienda, para el caso de personas naturales</t>
        </r>
      </text>
    </comment>
    <comment ref="A63" authorId="0">
      <text>
        <r>
          <rPr>
            <b/>
            <sz val="9"/>
            <color indexed="81"/>
            <rFont val="Tahoma"/>
            <charset val="1"/>
          </rPr>
          <t>Entidades prestadoras de servicios tomaran exportaciones como los ingresos obtenidos por ventas de servicios al extranjero. (Art. 1 Decreto 3024 de 2013).
No se incluye lo correspondiente a activos fijos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64" authorId="0">
      <text>
        <r>
          <rPr>
            <b/>
            <sz val="9"/>
            <color indexed="81"/>
            <rFont val="Tahoma"/>
            <charset val="1"/>
          </rPr>
          <t>Entidades prestadoras de servicios tomaran importaciones como los costos y gastos efectuados en el exterior y las materias primas importadas. (Art. 1 Decreto 3024 de 2013).
No se incluye lo correspondiente a activos fijos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<sst xmlns="http://schemas.openxmlformats.org/spreadsheetml/2006/main" count="117" uniqueCount="74">
  <si>
    <t>Pregunta 1</t>
  </si>
  <si>
    <t>La empresa se encuentra inscrita en el Registro Nacional de Valores</t>
  </si>
  <si>
    <t>SI</t>
  </si>
  <si>
    <t>NO</t>
  </si>
  <si>
    <t>Respuesta</t>
  </si>
  <si>
    <t>Pregunta 2</t>
  </si>
  <si>
    <t>Establecimientos bancarios</t>
  </si>
  <si>
    <t>Bolsas de valores</t>
  </si>
  <si>
    <t>Cámaras de riesgo central de contraparte</t>
  </si>
  <si>
    <t>Compañías de financiamiento</t>
  </si>
  <si>
    <t>Cooperativas financieras</t>
  </si>
  <si>
    <t>Corporaciones financieras</t>
  </si>
  <si>
    <t>Entidades aseguradoras</t>
  </si>
  <si>
    <t>Organismos cooperativos de grado superior</t>
  </si>
  <si>
    <t>Sociedades administradoras de inversión</t>
  </si>
  <si>
    <t>Sociedades comisionistas de bolsa</t>
  </si>
  <si>
    <t>Sociedades de capitalización</t>
  </si>
  <si>
    <t>Sociedades titularizadoras</t>
  </si>
  <si>
    <t>Entre 11 y 200 trabajadores</t>
  </si>
  <si>
    <t>Pregunta 3</t>
  </si>
  <si>
    <t>Pregunta 4</t>
  </si>
  <si>
    <t>Entre 500 SMMLV y 30.000 SMMLV</t>
  </si>
  <si>
    <t>Pregunta 5</t>
  </si>
  <si>
    <t>Realizó exportaciones que representen más del 50% de las ventas.</t>
  </si>
  <si>
    <t>Realizó importaciones que representen más del 50% de las compras.</t>
  </si>
  <si>
    <t xml:space="preserve">Su empresa pertenece al grupo </t>
  </si>
  <si>
    <t>Grupo I</t>
  </si>
  <si>
    <t>Grupo II</t>
  </si>
  <si>
    <t>Grupo III</t>
  </si>
  <si>
    <t>Total</t>
  </si>
  <si>
    <t>Nombre de la empresa</t>
  </si>
  <si>
    <t>Empresa XY SAS</t>
  </si>
  <si>
    <t>La entidad realiza alguna de las siguientes actividades económicas (Entidades de Interés Público)</t>
  </si>
  <si>
    <t>Normas contables a utilizar</t>
  </si>
  <si>
    <t>Fecha de balance de apertura</t>
  </si>
  <si>
    <t>Periodo de preparación</t>
  </si>
  <si>
    <t>Periodo de transición</t>
  </si>
  <si>
    <t>Primeros Estados Financieros bajo el nuevo modelo contable</t>
  </si>
  <si>
    <t>Seleccione, "SI" o "NO", de acuerdo con la opción más adecuada</t>
  </si>
  <si>
    <t>http://www.dhvgconsult.com/</t>
  </si>
  <si>
    <t>Encuesta para clasificarse en uno de los grupos establecidos en los Decreto 2706 de 2012, 3022de 2013 y 2784 de 2012 para la aplicación de las NIIF, NIIF para PYMES o Contabilidad simplificada</t>
  </si>
  <si>
    <t>La empresa se encuentra inscrita en el Registro Nacional de Valores y Emisores (RNVE)</t>
  </si>
  <si>
    <t>La entidad realiza alguna de las siguientes actividades (Entidades de Interés Público)</t>
  </si>
  <si>
    <t>Sociedades administradores de fondos de pensiones y cesantías privadas</t>
  </si>
  <si>
    <t>Sociedades fiduciarias</t>
  </si>
  <si>
    <t>Bolsas de bienes y productos agropecuarios, agroindustriales, o de otros “commodities” y sus miembros</t>
  </si>
  <si>
    <t>Cámara de compensación de bolsas de bienes y productos agropecuarios, agroindustriales, o de otros “commodities”</t>
  </si>
  <si>
    <t>Sociedades administradores de depósitos centralizados de valores</t>
  </si>
  <si>
    <t>Sociedades de intermediación cambiaria y servicios financieros especiales (SICA y SFE)</t>
  </si>
  <si>
    <t>Fondos de pensiones voluntarios y obligatorios</t>
  </si>
  <si>
    <t>Fondos de cesantías</t>
  </si>
  <si>
    <t>Fondos de inversión colectiva</t>
  </si>
  <si>
    <t>Las universalidades que trata la Ley 546 de 1999 y el decreto 2555 de 2010, y otros que cumplan con esta definición</t>
  </si>
  <si>
    <t>Superior a 200 trabajadores</t>
  </si>
  <si>
    <t>Inferior a 10 trabajadores</t>
  </si>
  <si>
    <t>La planta de personal promedio de la entidad a Diciembre 31 es:</t>
  </si>
  <si>
    <t>Los activos promedio de la empresa a Diciembre 31 son:</t>
  </si>
  <si>
    <t>Los ingresos de la empresa a Diciembre 31  son de</t>
  </si>
  <si>
    <t>Menor a 500 SMMLV ($283.350.000 a dic 31 de 2012) ($294.750.000 a dic 31 de 2013)</t>
  </si>
  <si>
    <t>Superiores a 30.000 SMMLV ($17.001 Millones a dic 31 de 2012) ($17.685 Millones a dic 31 de 2013)</t>
  </si>
  <si>
    <t>Inferiores a 6.000 SMMLV ($3.400,2 Millones a dic 31 de 2012) ($3.537 Millones a dic 31 de 2013)</t>
  </si>
  <si>
    <t>Superiores e iguales a 6.000 SMMLV ($3.400,2 Millones a dic 31 de 2012) ($3.537 Millones a dic 31 de 2013)</t>
  </si>
  <si>
    <t>la empresa a Diciembre 31, tenia alguna de las siguientes características</t>
  </si>
  <si>
    <t>la empresa a Diciembre 31, tenía alguna de las siguientes características</t>
  </si>
  <si>
    <t>Es subordinada o sucursal de una compañia extranjera que aplique NIIF plenas.</t>
  </si>
  <si>
    <t>Es subordinada o matriz de una compañia nacional que deba aplicar NIIF plenas.</t>
  </si>
  <si>
    <t>Es matriz, asociada o negocio conjunto de una o más entidades extranjeras que apliquen NIIF plenas.</t>
  </si>
  <si>
    <t>http://www.consultorcontable.com/encuesta-aplicacion-niif/</t>
  </si>
  <si>
    <t>La planta de personal de la entidad a Diciembre 31 es de:</t>
  </si>
  <si>
    <t>Los activos de la empresa a Diciembre 31  son de:</t>
  </si>
  <si>
    <t>Los ingresos de la empresa a Diciembre 31 son de</t>
  </si>
  <si>
    <t>Mayor información en</t>
  </si>
  <si>
    <t>http://www.consultorcontable.com/nifcolombia/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</si>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</sst>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6">
    <xf numFmtId="0" fontId="0" fillId="0" borderId="0" xfId="0"/>
    <xf numFmtId="0" fontId="4" fillId="0" borderId="0" xfId="0" applyFont="1" applyFill="1" applyProtection="1">
      <protection locked="0"/>
    </xf>
    <xf numFmtId="0" fontId="4" fillId="0" borderId="0" xfId="0" applyFont="1" applyFill="1" applyProtection="1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2" fillId="0" borderId="3" xfId="0" applyFont="1" applyBorder="1"/>
    <xf numFmtId="0" fontId="0" fillId="0" borderId="3" xfId="0" applyBorder="1"/>
    <xf numFmtId="0" fontId="4" fillId="0" borderId="0" xfId="0" applyFont="1" applyBorder="1"/>
    <xf numFmtId="0" fontId="3" fillId="0" borderId="0" xfId="0" applyFont="1" applyBorder="1"/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2" borderId="0" xfId="0" applyFill="1" applyProtection="1">
      <protection locked="0"/>
    </xf>
    <xf numFmtId="0" fontId="2" fillId="2" borderId="1" xfId="0" applyFont="1" applyFill="1" applyBorder="1" applyProtection="1"/>
    <xf numFmtId="0" fontId="2" fillId="2" borderId="1" xfId="0" applyFont="1" applyFill="1" applyBorder="1" applyAlignment="1" applyProtection="1">
      <alignment wrapText="1"/>
    </xf>
    <xf numFmtId="0" fontId="0" fillId="2" borderId="1" xfId="0" applyFill="1" applyBorder="1" applyProtection="1"/>
    <xf numFmtId="0" fontId="0" fillId="2" borderId="1" xfId="0" applyFill="1" applyBorder="1" applyAlignment="1" applyProtection="1">
      <alignment wrapText="1"/>
    </xf>
    <xf numFmtId="0" fontId="5" fillId="2" borderId="1" xfId="0" applyFont="1" applyFill="1" applyBorder="1" applyAlignment="1" applyProtection="1">
      <alignment wrapText="1"/>
    </xf>
    <xf numFmtId="0" fontId="5" fillId="2" borderId="1" xfId="0" applyFont="1" applyFill="1" applyBorder="1" applyProtection="1">
      <protection hidden="1"/>
    </xf>
    <xf numFmtId="0" fontId="5" fillId="2" borderId="1" xfId="0" applyFont="1" applyFill="1" applyBorder="1" applyAlignment="1" applyProtection="1">
      <alignment wrapText="1"/>
      <protection hidden="1"/>
    </xf>
    <xf numFmtId="0" fontId="0" fillId="0" borderId="0" xfId="0" applyFill="1" applyProtection="1">
      <protection locked="0"/>
    </xf>
    <xf numFmtId="0" fontId="2" fillId="0" borderId="0" xfId="0" applyFont="1" applyFill="1" applyProtection="1">
      <protection locked="0"/>
    </xf>
    <xf numFmtId="0" fontId="2" fillId="0" borderId="2" xfId="0" applyFont="1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wrapText="1"/>
    </xf>
    <xf numFmtId="0" fontId="0" fillId="0" borderId="1" xfId="0" applyFill="1" applyBorder="1" applyProtection="1"/>
    <xf numFmtId="0" fontId="0" fillId="0" borderId="0" xfId="0" applyFill="1" applyProtection="1"/>
    <xf numFmtId="164" fontId="0" fillId="0" borderId="0" xfId="1" applyFont="1" applyFill="1" applyProtection="1">
      <protection locked="0"/>
    </xf>
    <xf numFmtId="0" fontId="0" fillId="0" borderId="0" xfId="0" applyFill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" wrapText="1"/>
    </xf>
    <xf numFmtId="0" fontId="9" fillId="0" borderId="0" xfId="2" applyFill="1" applyAlignment="1" applyProtection="1">
      <alignment wrapText="1"/>
    </xf>
    <xf numFmtId="0" fontId="9" fillId="0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74</xdr:row>
      <xdr:rowOff>0</xdr:rowOff>
    </xdr:from>
    <xdr:to>
      <xdr:col>0</xdr:col>
      <xdr:colOff>2286000</xdr:colOff>
      <xdr:row>78</xdr:row>
      <xdr:rowOff>68580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417040"/>
          <a:ext cx="22860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2770083</xdr:colOff>
      <xdr:row>82</xdr:row>
      <xdr:rowOff>83820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0" y="15331440"/>
          <a:ext cx="2770083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s-CO" sz="1000" b="0" i="0" u="sng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Desarrollo</a:t>
          </a:r>
          <a:endParaRPr lang="es-CO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s-CO" sz="10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Leonardo Varón García</a:t>
          </a:r>
        </a:p>
        <a:p>
          <a:pPr algn="l" rtl="0">
            <a:defRPr sz="1000"/>
          </a:pPr>
          <a:r>
            <a:rPr lang="es-CO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leovarong@yahoo.com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sultorcontable.com/nifcolombia/" TargetMode="External"/><Relationship Id="rId1" Type="http://schemas.openxmlformats.org/officeDocument/2006/relationships/hyperlink" Target="http://www.consultorcontable.com/encuesta-aplicacion-niif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7"/>
  <sheetViews>
    <sheetView showGridLines="0" tabSelected="1" zoomScaleNormal="100" zoomScaleSheetLayoutView="100" workbookViewId="0">
      <selection activeCell="B6" sqref="B6"/>
    </sheetView>
  </sheetViews>
  <sheetFormatPr baseColWidth="10" defaultColWidth="11.5703125" defaultRowHeight="15" x14ac:dyDescent="0.25"/>
  <cols>
    <col min="1" max="1" width="61.7109375" style="23" customWidth="1"/>
    <col min="2" max="2" width="17.85546875" style="23" customWidth="1"/>
    <col min="3" max="3" width="11.5703125" style="23"/>
    <col min="4" max="4" width="11.5703125" style="1"/>
    <col min="5" max="5" width="11.5703125" style="23"/>
    <col min="6" max="6" width="17.28515625" style="23" bestFit="1" customWidth="1"/>
    <col min="7" max="16384" width="11.5703125" style="23"/>
  </cols>
  <sheetData>
    <row r="1" spans="1:4" x14ac:dyDescent="0.25">
      <c r="B1" s="1"/>
      <c r="C1" s="2" t="s">
        <v>2</v>
      </c>
      <c r="D1" s="2" t="s">
        <v>3</v>
      </c>
    </row>
    <row r="3" spans="1:4" ht="90" customHeight="1" x14ac:dyDescent="0.35">
      <c r="A3" s="33" t="s">
        <v>40</v>
      </c>
      <c r="B3" s="33"/>
      <c r="C3" s="33"/>
    </row>
    <row r="4" spans="1:4" x14ac:dyDescent="0.25">
      <c r="B4" s="23" t="s">
        <v>73</v>
      </c>
    </row>
    <row r="5" spans="1:4" x14ac:dyDescent="0.25">
      <c r="A5" s="24" t="s">
        <v>30</v>
      </c>
    </row>
    <row r="6" spans="1:4" ht="21" x14ac:dyDescent="0.35">
      <c r="A6" s="25" t="s">
        <v>31</v>
      </c>
      <c r="B6" s="21" t="str">
        <f>+B68</f>
        <v>Grupo III</v>
      </c>
    </row>
    <row r="8" spans="1:4" x14ac:dyDescent="0.25">
      <c r="A8" s="15" t="s">
        <v>38</v>
      </c>
      <c r="B8" s="15"/>
    </row>
    <row r="10" spans="1:4" x14ac:dyDescent="0.25">
      <c r="A10" s="16" t="s">
        <v>0</v>
      </c>
      <c r="B10" s="32" t="s">
        <v>4</v>
      </c>
    </row>
    <row r="11" spans="1:4" ht="30" x14ac:dyDescent="0.25">
      <c r="A11" s="17" t="s">
        <v>41</v>
      </c>
      <c r="B11" s="26" t="s">
        <v>3</v>
      </c>
      <c r="D11" s="2">
        <f>+IF((B11="SI"),1000,0)</f>
        <v>0</v>
      </c>
    </row>
    <row r="12" spans="1:4" x14ac:dyDescent="0.25">
      <c r="A12" s="27"/>
    </row>
    <row r="13" spans="1:4" x14ac:dyDescent="0.25">
      <c r="A13" s="16" t="s">
        <v>5</v>
      </c>
      <c r="B13" s="32" t="s">
        <v>4</v>
      </c>
    </row>
    <row r="14" spans="1:4" ht="34.9" customHeight="1" x14ac:dyDescent="0.25">
      <c r="A14" s="17" t="s">
        <v>42</v>
      </c>
      <c r="B14" s="18"/>
    </row>
    <row r="15" spans="1:4" x14ac:dyDescent="0.25">
      <c r="A15" s="19" t="s">
        <v>47</v>
      </c>
      <c r="B15" s="26" t="s">
        <v>3</v>
      </c>
      <c r="D15" s="2">
        <f>+IF((B15="SI"),1000,0)</f>
        <v>0</v>
      </c>
    </row>
    <row r="16" spans="1:4" ht="30" x14ac:dyDescent="0.25">
      <c r="A16" s="19" t="s">
        <v>43</v>
      </c>
      <c r="B16" s="26" t="s">
        <v>3</v>
      </c>
      <c r="D16" s="2">
        <f>+IF((B16="SI"),1000,0)</f>
        <v>0</v>
      </c>
    </row>
    <row r="17" spans="1:4" x14ac:dyDescent="0.25">
      <c r="A17" s="19" t="s">
        <v>7</v>
      </c>
      <c r="B17" s="26" t="s">
        <v>3</v>
      </c>
      <c r="D17" s="2">
        <f>+IF((B17="SI"),1000,0)</f>
        <v>0</v>
      </c>
    </row>
    <row r="18" spans="1:4" x14ac:dyDescent="0.25">
      <c r="A18" s="19" t="s">
        <v>8</v>
      </c>
      <c r="B18" s="26" t="s">
        <v>3</v>
      </c>
      <c r="D18" s="2">
        <f>+IF((B18="SI"),1000,0)</f>
        <v>0</v>
      </c>
    </row>
    <row r="19" spans="1:4" x14ac:dyDescent="0.25">
      <c r="A19" s="19" t="s">
        <v>51</v>
      </c>
      <c r="B19" s="26" t="s">
        <v>3</v>
      </c>
      <c r="D19" s="2">
        <f t="shared" ref="D19:D36" si="0">+IF((B19="SI"),1000,0)</f>
        <v>0</v>
      </c>
    </row>
    <row r="20" spans="1:4" x14ac:dyDescent="0.25">
      <c r="A20" s="19" t="s">
        <v>9</v>
      </c>
      <c r="B20" s="26" t="s">
        <v>3</v>
      </c>
      <c r="D20" s="2">
        <f t="shared" si="0"/>
        <v>0</v>
      </c>
    </row>
    <row r="21" spans="1:4" x14ac:dyDescent="0.25">
      <c r="A21" s="19" t="s">
        <v>10</v>
      </c>
      <c r="B21" s="26" t="s">
        <v>3</v>
      </c>
      <c r="D21" s="2">
        <f t="shared" si="0"/>
        <v>0</v>
      </c>
    </row>
    <row r="22" spans="1:4" x14ac:dyDescent="0.25">
      <c r="A22" s="19" t="s">
        <v>11</v>
      </c>
      <c r="B22" s="26" t="s">
        <v>3</v>
      </c>
      <c r="D22" s="2">
        <f t="shared" si="0"/>
        <v>0</v>
      </c>
    </row>
    <row r="23" spans="1:4" x14ac:dyDescent="0.25">
      <c r="A23" s="19" t="s">
        <v>12</v>
      </c>
      <c r="B23" s="26" t="s">
        <v>3</v>
      </c>
      <c r="D23" s="2">
        <f t="shared" si="0"/>
        <v>0</v>
      </c>
    </row>
    <row r="24" spans="1:4" x14ac:dyDescent="0.25">
      <c r="A24" s="19" t="s">
        <v>6</v>
      </c>
      <c r="B24" s="26" t="s">
        <v>3</v>
      </c>
      <c r="D24" s="2">
        <f t="shared" si="0"/>
        <v>0</v>
      </c>
    </row>
    <row r="25" spans="1:4" x14ac:dyDescent="0.25">
      <c r="A25" s="19" t="s">
        <v>49</v>
      </c>
      <c r="B25" s="26" t="s">
        <v>3</v>
      </c>
      <c r="D25" s="2">
        <f t="shared" si="0"/>
        <v>0</v>
      </c>
    </row>
    <row r="26" spans="1:4" x14ac:dyDescent="0.25">
      <c r="A26" s="19" t="s">
        <v>50</v>
      </c>
      <c r="B26" s="26" t="s">
        <v>3</v>
      </c>
      <c r="D26" s="2">
        <f t="shared" si="0"/>
        <v>0</v>
      </c>
    </row>
    <row r="27" spans="1:4" x14ac:dyDescent="0.25">
      <c r="A27" s="19" t="s">
        <v>13</v>
      </c>
      <c r="B27" s="26" t="s">
        <v>3</v>
      </c>
      <c r="D27" s="2">
        <f t="shared" si="0"/>
        <v>0</v>
      </c>
    </row>
    <row r="28" spans="1:4" x14ac:dyDescent="0.25">
      <c r="A28" s="19" t="s">
        <v>14</v>
      </c>
      <c r="B28" s="26" t="s">
        <v>3</v>
      </c>
      <c r="D28" s="2">
        <f t="shared" si="0"/>
        <v>0</v>
      </c>
    </row>
    <row r="29" spans="1:4" x14ac:dyDescent="0.25">
      <c r="A29" s="19" t="s">
        <v>15</v>
      </c>
      <c r="B29" s="26" t="s">
        <v>3</v>
      </c>
      <c r="D29" s="2">
        <f t="shared" si="0"/>
        <v>0</v>
      </c>
    </row>
    <row r="30" spans="1:4" x14ac:dyDescent="0.25">
      <c r="A30" s="19" t="s">
        <v>44</v>
      </c>
      <c r="B30" s="26" t="s">
        <v>3</v>
      </c>
      <c r="D30" s="2">
        <f t="shared" si="0"/>
        <v>0</v>
      </c>
    </row>
    <row r="31" spans="1:4" ht="30" x14ac:dyDescent="0.25">
      <c r="A31" s="19" t="s">
        <v>45</v>
      </c>
      <c r="B31" s="26" t="s">
        <v>3</v>
      </c>
      <c r="D31" s="2">
        <f t="shared" ref="D31" si="1">+IF((B31="SI"),1000,0)</f>
        <v>0</v>
      </c>
    </row>
    <row r="32" spans="1:4" ht="30" x14ac:dyDescent="0.25">
      <c r="A32" s="19" t="s">
        <v>46</v>
      </c>
      <c r="B32" s="26" t="s">
        <v>3</v>
      </c>
      <c r="D32" s="2">
        <f t="shared" ref="D32" si="2">+IF((B32="SI"),1000,0)</f>
        <v>0</v>
      </c>
    </row>
    <row r="33" spans="1:5" x14ac:dyDescent="0.25">
      <c r="A33" s="19" t="s">
        <v>17</v>
      </c>
      <c r="B33" s="26" t="s">
        <v>3</v>
      </c>
      <c r="D33" s="2">
        <f t="shared" ref="D33" si="3">+IF((B33="SI"),1000,0)</f>
        <v>0</v>
      </c>
    </row>
    <row r="34" spans="1:5" x14ac:dyDescent="0.25">
      <c r="A34" s="19" t="s">
        <v>16</v>
      </c>
      <c r="B34" s="26" t="s">
        <v>3</v>
      </c>
      <c r="D34" s="2">
        <f t="shared" si="0"/>
        <v>0</v>
      </c>
    </row>
    <row r="35" spans="1:5" ht="30" x14ac:dyDescent="0.25">
      <c r="A35" s="19" t="s">
        <v>48</v>
      </c>
      <c r="B35" s="26" t="s">
        <v>3</v>
      </c>
      <c r="D35" s="2">
        <f t="shared" si="0"/>
        <v>0</v>
      </c>
    </row>
    <row r="36" spans="1:5" ht="30" x14ac:dyDescent="0.25">
      <c r="A36" s="19" t="s">
        <v>52</v>
      </c>
      <c r="B36" s="26" t="s">
        <v>3</v>
      </c>
      <c r="D36" s="2">
        <f t="shared" si="0"/>
        <v>0</v>
      </c>
    </row>
    <row r="37" spans="1:5" x14ac:dyDescent="0.25">
      <c r="A37" s="27"/>
    </row>
    <row r="38" spans="1:5" x14ac:dyDescent="0.25">
      <c r="A38" s="27"/>
    </row>
    <row r="39" spans="1:5" x14ac:dyDescent="0.25">
      <c r="A39" s="16" t="s">
        <v>19</v>
      </c>
      <c r="B39" s="32" t="s">
        <v>4</v>
      </c>
    </row>
    <row r="40" spans="1:5" x14ac:dyDescent="0.25">
      <c r="A40" s="17" t="s">
        <v>55</v>
      </c>
      <c r="B40" s="18"/>
      <c r="D40" s="2"/>
      <c r="E40" s="29" t="str">
        <f>+IF((D41+D42+D43)=0,"Error, seleccione un SI"," ")</f>
        <v>Error, seleccione un SI</v>
      </c>
    </row>
    <row r="41" spans="1:5" x14ac:dyDescent="0.25">
      <c r="A41" s="19" t="s">
        <v>54</v>
      </c>
      <c r="B41" s="26" t="s">
        <v>3</v>
      </c>
      <c r="D41" s="2">
        <f>+IF((B41="SI"),1,0)</f>
        <v>0</v>
      </c>
      <c r="E41" s="29" t="str">
        <f>+IF((D41+D42+D43)=101,"Error, solo seleccione un SI"," ")</f>
        <v xml:space="preserve"> </v>
      </c>
    </row>
    <row r="42" spans="1:5" x14ac:dyDescent="0.25">
      <c r="A42" s="19" t="s">
        <v>18</v>
      </c>
      <c r="B42" s="26" t="s">
        <v>3</v>
      </c>
      <c r="D42" s="2">
        <f>+IF((B42="SI"),10,0)</f>
        <v>0</v>
      </c>
      <c r="E42" s="29" t="str">
        <f>+IF((D41+D42+D43)=11,"Error, solo seleccione un SI"," ")</f>
        <v xml:space="preserve"> </v>
      </c>
    </row>
    <row r="43" spans="1:5" x14ac:dyDescent="0.25">
      <c r="A43" s="19" t="s">
        <v>53</v>
      </c>
      <c r="B43" s="26" t="s">
        <v>3</v>
      </c>
      <c r="D43" s="2">
        <f>+IF((B43="SI"),100,0)</f>
        <v>0</v>
      </c>
      <c r="E43" s="29" t="str">
        <f>+IF((D41+D42+D43)=111,"Error, solo seleccione un SI"," ")</f>
        <v xml:space="preserve"> </v>
      </c>
    </row>
    <row r="44" spans="1:5" x14ac:dyDescent="0.25">
      <c r="A44" s="27"/>
      <c r="D44" s="2"/>
      <c r="E44" s="29" t="str">
        <f>+IF((D41+D42+D43)=110,"Error, solo seleccione un SI"," ")</f>
        <v xml:space="preserve"> </v>
      </c>
    </row>
    <row r="45" spans="1:5" x14ac:dyDescent="0.25">
      <c r="A45" s="27"/>
    </row>
    <row r="46" spans="1:5" x14ac:dyDescent="0.25">
      <c r="A46" s="16" t="s">
        <v>20</v>
      </c>
      <c r="B46" s="32" t="s">
        <v>4</v>
      </c>
    </row>
    <row r="47" spans="1:5" x14ac:dyDescent="0.25">
      <c r="A47" s="17" t="s">
        <v>56</v>
      </c>
      <c r="B47" s="28"/>
      <c r="D47" s="2"/>
      <c r="E47" s="29" t="str">
        <f>+IF((D48+D49+D50)=0,"Error, seleccione un SI"," ")</f>
        <v>Error, seleccione un SI</v>
      </c>
    </row>
    <row r="48" spans="1:5" ht="30" x14ac:dyDescent="0.25">
      <c r="A48" s="19" t="s">
        <v>58</v>
      </c>
      <c r="B48" s="26" t="s">
        <v>3</v>
      </c>
      <c r="D48" s="2">
        <f>+IF((B48="SI"),1,0)</f>
        <v>0</v>
      </c>
      <c r="E48" s="29" t="str">
        <f>+IF((D48+D49+D50)=101,"Error, solo seleccione un SI"," ")</f>
        <v xml:space="preserve"> </v>
      </c>
    </row>
    <row r="49" spans="1:6" x14ac:dyDescent="0.25">
      <c r="A49" s="19" t="s">
        <v>21</v>
      </c>
      <c r="B49" s="26" t="s">
        <v>3</v>
      </c>
      <c r="D49" s="2">
        <f>+IF((B49="SI"),10,0)</f>
        <v>0</v>
      </c>
      <c r="E49" s="29" t="str">
        <f>+IF((D48+D49+D50)=11,"Error, solo seleccione un SI"," ")</f>
        <v xml:space="preserve"> </v>
      </c>
      <c r="F49" s="30"/>
    </row>
    <row r="50" spans="1:6" ht="30" x14ac:dyDescent="0.25">
      <c r="A50" s="19" t="s">
        <v>59</v>
      </c>
      <c r="B50" s="26" t="s">
        <v>3</v>
      </c>
      <c r="D50" s="2">
        <f>+IF((B50="SI"),100,0)</f>
        <v>0</v>
      </c>
      <c r="E50" s="29" t="str">
        <f>+IF((D48+D49+D50)=111,"Error, solo seleccione un SI"," ")</f>
        <v xml:space="preserve"> </v>
      </c>
    </row>
    <row r="51" spans="1:6" x14ac:dyDescent="0.25">
      <c r="A51" s="27"/>
      <c r="D51" s="2"/>
      <c r="E51" s="29" t="str">
        <f>+IF((D48+D49+D50)=110,"Error, solo seleccione un SI"," ")</f>
        <v xml:space="preserve"> </v>
      </c>
    </row>
    <row r="52" spans="1:6" x14ac:dyDescent="0.25">
      <c r="A52" s="16" t="s">
        <v>22</v>
      </c>
      <c r="B52" s="32" t="s">
        <v>4</v>
      </c>
    </row>
    <row r="53" spans="1:6" x14ac:dyDescent="0.25">
      <c r="A53" s="17" t="s">
        <v>57</v>
      </c>
      <c r="B53" s="18"/>
      <c r="D53" s="2"/>
      <c r="E53" s="29" t="str">
        <f>+IF((D54+D55)=0,"Error, seleccione un SI"," ")</f>
        <v>Error, seleccione un SI</v>
      </c>
    </row>
    <row r="54" spans="1:6" ht="30" x14ac:dyDescent="0.25">
      <c r="A54" s="19" t="s">
        <v>60</v>
      </c>
      <c r="B54" s="26" t="s">
        <v>3</v>
      </c>
      <c r="D54" s="2">
        <f>+IF((B54="SI"),1,0)</f>
        <v>0</v>
      </c>
      <c r="E54" s="29" t="str">
        <f>+IF((D54+D55)&gt;=11,"Error, solo seleccione un SI"," ")</f>
        <v xml:space="preserve"> </v>
      </c>
    </row>
    <row r="55" spans="1:6" ht="30" x14ac:dyDescent="0.25">
      <c r="A55" s="19" t="s">
        <v>61</v>
      </c>
      <c r="B55" s="26" t="s">
        <v>3</v>
      </c>
      <c r="D55" s="2">
        <f>+IF((B55="SI"),10,0)</f>
        <v>0</v>
      </c>
      <c r="E55" s="29" t="str">
        <f>+IF((D54+D55)&gt;=11,"Error, solo seleccione un SI"," ")</f>
        <v xml:space="preserve"> </v>
      </c>
      <c r="F55" s="30"/>
    </row>
    <row r="56" spans="1:6" x14ac:dyDescent="0.25">
      <c r="A56" s="27"/>
      <c r="D56" s="2"/>
      <c r="E56" s="29"/>
    </row>
    <row r="57" spans="1:6" x14ac:dyDescent="0.25">
      <c r="A57" s="27"/>
      <c r="D57" s="2"/>
      <c r="E57" s="29"/>
    </row>
    <row r="58" spans="1:6" x14ac:dyDescent="0.25">
      <c r="A58" s="16" t="s">
        <v>22</v>
      </c>
      <c r="B58" s="32" t="s">
        <v>4</v>
      </c>
      <c r="D58" s="2"/>
      <c r="E58" s="29"/>
    </row>
    <row r="59" spans="1:6" ht="30" x14ac:dyDescent="0.25">
      <c r="A59" s="17" t="s">
        <v>63</v>
      </c>
      <c r="B59" s="18"/>
      <c r="D59" s="2"/>
      <c r="E59" s="29"/>
    </row>
    <row r="60" spans="1:6" ht="30" x14ac:dyDescent="0.25">
      <c r="A60" s="19" t="s">
        <v>64</v>
      </c>
      <c r="B60" s="26" t="s">
        <v>3</v>
      </c>
      <c r="D60" s="2">
        <f t="shared" ref="D60:D64" si="4">+IF((B60="SI"),150,0)</f>
        <v>0</v>
      </c>
      <c r="E60" s="29"/>
    </row>
    <row r="61" spans="1:6" ht="30" x14ac:dyDescent="0.25">
      <c r="A61" s="19" t="s">
        <v>65</v>
      </c>
      <c r="B61" s="26" t="s">
        <v>3</v>
      </c>
      <c r="D61" s="2">
        <f t="shared" si="4"/>
        <v>0</v>
      </c>
      <c r="E61" s="29"/>
    </row>
    <row r="62" spans="1:6" ht="30" x14ac:dyDescent="0.25">
      <c r="A62" s="19" t="s">
        <v>66</v>
      </c>
      <c r="B62" s="26" t="s">
        <v>3</v>
      </c>
      <c r="D62" s="2">
        <f t="shared" si="4"/>
        <v>0</v>
      </c>
      <c r="E62" s="29"/>
    </row>
    <row r="63" spans="1:6" ht="34.9" customHeight="1" x14ac:dyDescent="0.25">
      <c r="A63" s="19" t="s">
        <v>23</v>
      </c>
      <c r="B63" s="26" t="s">
        <v>3</v>
      </c>
      <c r="D63" s="2">
        <f t="shared" si="4"/>
        <v>0</v>
      </c>
      <c r="E63" s="29"/>
    </row>
    <row r="64" spans="1:6" ht="30" x14ac:dyDescent="0.25">
      <c r="A64" s="19" t="s">
        <v>24</v>
      </c>
      <c r="B64" s="26" t="s">
        <v>3</v>
      </c>
      <c r="D64" s="2">
        <f t="shared" si="4"/>
        <v>0</v>
      </c>
      <c r="E64" s="29"/>
    </row>
    <row r="65" spans="1:5" x14ac:dyDescent="0.25">
      <c r="A65" s="27"/>
    </row>
    <row r="66" spans="1:5" x14ac:dyDescent="0.25">
      <c r="A66" s="27"/>
    </row>
    <row r="67" spans="1:5" x14ac:dyDescent="0.25">
      <c r="A67" s="27"/>
    </row>
    <row r="68" spans="1:5" ht="21" x14ac:dyDescent="0.35">
      <c r="A68" s="20" t="s">
        <v>25</v>
      </c>
      <c r="B68" s="21" t="str">
        <f>+IF((Analisis!B17="X"),"Grupo I",IF((Analisis!D17="X"),"Grupo III","Grupo II"))</f>
        <v>Grupo III</v>
      </c>
      <c r="D68" s="2">
        <f>+Analisis!G17</f>
        <v>0</v>
      </c>
      <c r="E68" s="29"/>
    </row>
    <row r="69" spans="1:5" ht="45" customHeight="1" x14ac:dyDescent="0.35">
      <c r="A69" s="22" t="s">
        <v>33</v>
      </c>
      <c r="B69" s="22" t="str">
        <f>+IF((Analisis!B17="X"),"NIIF",IF((Analisis!D17="X"),"Contabilidad Simplificada","NIIF para PYMES"))</f>
        <v>Contabilidad Simplificada</v>
      </c>
      <c r="D69" s="2"/>
      <c r="E69" s="29"/>
    </row>
    <row r="70" spans="1:5" ht="21" x14ac:dyDescent="0.35">
      <c r="A70" s="22" t="s">
        <v>35</v>
      </c>
      <c r="B70" s="22" t="str">
        <f>+IF((Analisis!B17="X"),"2013",IF((Analisis!D17="X"),"2013","2014"))</f>
        <v>2013</v>
      </c>
      <c r="D70" s="2"/>
      <c r="E70" s="29"/>
    </row>
    <row r="71" spans="1:5" ht="42" x14ac:dyDescent="0.35">
      <c r="A71" s="22" t="s">
        <v>34</v>
      </c>
      <c r="B71" s="22" t="str">
        <f>+IF((Analisis!B17="X"),"Enero 1 de 2014",IF((Analisis!D17="X"),"Enero 1 de 2014","Enero 1 de 2015"))</f>
        <v>Enero 1 de 2014</v>
      </c>
      <c r="D71" s="2"/>
      <c r="E71" s="29"/>
    </row>
    <row r="72" spans="1:5" ht="21" x14ac:dyDescent="0.35">
      <c r="A72" s="22" t="s">
        <v>36</v>
      </c>
      <c r="B72" s="22" t="str">
        <f>+IF((Analisis!B17="X"),"2014",IF((Analisis!D17="X"),"2014","2015"))</f>
        <v>2014</v>
      </c>
      <c r="D72" s="2"/>
      <c r="E72" s="29"/>
    </row>
    <row r="73" spans="1:5" ht="42" x14ac:dyDescent="0.35">
      <c r="A73" s="22" t="s">
        <v>37</v>
      </c>
      <c r="B73" s="22" t="str">
        <f>+IF((Analisis!B17="X"),"Diciembre 31 de 2015",IF((Analisis!D17="X"),"Diciembre 31 de 2015","Diciembre 31 de 2016"))</f>
        <v>Diciembre 31 de 2015</v>
      </c>
      <c r="D73" s="2"/>
      <c r="E73" s="29"/>
    </row>
    <row r="74" spans="1:5" x14ac:dyDescent="0.25">
      <c r="A74" s="31"/>
    </row>
    <row r="75" spans="1:5" x14ac:dyDescent="0.25">
      <c r="A75" s="31"/>
    </row>
    <row r="76" spans="1:5" x14ac:dyDescent="0.25">
      <c r="A76" s="31"/>
    </row>
    <row r="77" spans="1:5" x14ac:dyDescent="0.25">
      <c r="A77" s="31"/>
    </row>
    <row r="78" spans="1:5" x14ac:dyDescent="0.25">
      <c r="A78" s="31"/>
    </row>
    <row r="79" spans="1:5" x14ac:dyDescent="0.25">
      <c r="A79" s="31"/>
    </row>
    <row r="80" spans="1:5" x14ac:dyDescent="0.25">
      <c r="A80" s="31"/>
    </row>
    <row r="81" spans="1:1" x14ac:dyDescent="0.25">
      <c r="A81" s="31"/>
    </row>
    <row r="82" spans="1:1" x14ac:dyDescent="0.25">
      <c r="A82" s="31"/>
    </row>
    <row r="83" spans="1:1" x14ac:dyDescent="0.25">
      <c r="A83" s="27" t="s">
        <v>39</v>
      </c>
    </row>
    <row r="84" spans="1:1" x14ac:dyDescent="0.25">
      <c r="A84" s="34" t="s">
        <v>67</v>
      </c>
    </row>
    <row r="85" spans="1:1" x14ac:dyDescent="0.25">
      <c r="A85" s="31"/>
    </row>
    <row r="86" spans="1:1" x14ac:dyDescent="0.25">
      <c r="A86" s="23" t="s">
        <v>71</v>
      </c>
    </row>
    <row r="87" spans="1:1" x14ac:dyDescent="0.25">
      <c r="A87" s="35" t="s">
        <v>72</v>
      </c>
    </row>
  </sheetData>
  <sheetProtection password="CAE7" sheet="1" objects="1" scenarios="1"/>
  <sortState ref="A11:A30">
    <sortCondition ref="A11:A30"/>
  </sortState>
  <mergeCells count="1">
    <mergeCell ref="A3:C3"/>
  </mergeCells>
  <dataValidations count="1">
    <dataValidation type="list" allowBlank="1" showInputMessage="1" showErrorMessage="1" sqref="B41:B43 B48:B50 B54:B55 B60:B64 B11 B15:B36">
      <formula1>$C$1:$D$1</formula1>
    </dataValidation>
  </dataValidations>
  <hyperlinks>
    <hyperlink ref="A84" r:id="rId1"/>
    <hyperlink ref="A87" r:id="rId2"/>
  </hyperlinks>
  <pageMargins left="0.70866141732283472" right="0.70866141732283472" top="0.74803149606299213" bottom="0.74803149606299213" header="0.31496062992125984" footer="0.31496062992125984"/>
  <pageSetup scale="98" orientation="portrait" horizontalDpi="4294967292" verticalDpi="0" r:id="rId3"/>
  <headerFooter>
    <oddFooter>&amp;Rwww.consultorcontable.com</oddFooter>
  </headerFooter>
  <rowBreaks count="1" manualBreakCount="1">
    <brk id="44" max="2" man="1"/>
  </rowBreak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showGridLines="0" workbookViewId="0">
      <selection activeCell="B10" sqref="B10"/>
    </sheetView>
  </sheetViews>
  <sheetFormatPr baseColWidth="10" defaultRowHeight="15" x14ac:dyDescent="0.25"/>
  <cols>
    <col min="1" max="1" width="35.42578125" customWidth="1"/>
    <col min="6" max="8" width="11.5703125" style="8"/>
  </cols>
  <sheetData>
    <row r="2" spans="1:7" x14ac:dyDescent="0.25">
      <c r="F2" s="11"/>
      <c r="G2" s="11"/>
    </row>
    <row r="3" spans="1:7" x14ac:dyDescent="0.25">
      <c r="A3" s="3"/>
      <c r="B3" s="4" t="s">
        <v>26</v>
      </c>
      <c r="C3" s="4" t="s">
        <v>27</v>
      </c>
      <c r="D3" s="9" t="s">
        <v>28</v>
      </c>
      <c r="E3" s="4" t="s">
        <v>4</v>
      </c>
      <c r="F3" s="11"/>
      <c r="G3" s="11"/>
    </row>
    <row r="4" spans="1:7" x14ac:dyDescent="0.25">
      <c r="A4" s="3"/>
      <c r="B4" s="3"/>
      <c r="C4" s="3"/>
      <c r="D4" s="10"/>
      <c r="E4" s="3"/>
      <c r="F4" s="11"/>
      <c r="G4" s="11"/>
    </row>
    <row r="5" spans="1:7" ht="30" x14ac:dyDescent="0.25">
      <c r="A5" s="5" t="s">
        <v>1</v>
      </c>
      <c r="B5" s="6" t="str">
        <f>+IF((E5=1000),"X"," ")</f>
        <v xml:space="preserve"> </v>
      </c>
      <c r="C5" s="3"/>
      <c r="D5" s="10"/>
      <c r="E5" s="3">
        <f>SUM(Encuesta!D11)</f>
        <v>0</v>
      </c>
      <c r="F5" s="11"/>
      <c r="G5" s="11">
        <f>+E5</f>
        <v>0</v>
      </c>
    </row>
    <row r="6" spans="1:7" x14ac:dyDescent="0.25">
      <c r="A6" s="3"/>
      <c r="B6" s="3"/>
      <c r="C6" s="3"/>
      <c r="D6" s="10"/>
      <c r="E6" s="3"/>
      <c r="F6" s="11"/>
      <c r="G6" s="11"/>
    </row>
    <row r="7" spans="1:7" ht="45" x14ac:dyDescent="0.25">
      <c r="A7" s="5" t="s">
        <v>32</v>
      </c>
      <c r="B7" s="6" t="str">
        <f>+IF((E7&gt;999),"X"," ")</f>
        <v xml:space="preserve"> </v>
      </c>
      <c r="C7" s="3"/>
      <c r="D7" s="10"/>
      <c r="E7" s="3">
        <f>SUM(Encuesta!D15:D36)</f>
        <v>0</v>
      </c>
      <c r="F7" s="11"/>
      <c r="G7" s="11">
        <f>+IF((E7&gt;999),1000,0)</f>
        <v>0</v>
      </c>
    </row>
    <row r="8" spans="1:7" x14ac:dyDescent="0.25">
      <c r="A8" s="3"/>
      <c r="B8" s="3"/>
      <c r="C8" s="3"/>
      <c r="D8" s="10"/>
      <c r="E8" s="3"/>
      <c r="F8" s="11"/>
      <c r="G8" s="11"/>
    </row>
    <row r="9" spans="1:7" ht="30" x14ac:dyDescent="0.25">
      <c r="A9" s="5" t="s">
        <v>68</v>
      </c>
      <c r="B9" s="6" t="str">
        <f>+IF((E9=100),"X"," ")</f>
        <v xml:space="preserve"> </v>
      </c>
      <c r="C9" s="6" t="str">
        <f>+IF((E9=10),"X"," ")</f>
        <v xml:space="preserve"> </v>
      </c>
      <c r="D9" s="13" t="str">
        <f>+IF((E9=1),"X"," ")</f>
        <v xml:space="preserve"> </v>
      </c>
      <c r="E9" s="3">
        <f>SUM(Encuesta!D41:D43)</f>
        <v>0</v>
      </c>
      <c r="F9" s="11"/>
      <c r="G9" s="11">
        <f>+IF((E9=100),400,E9)</f>
        <v>0</v>
      </c>
    </row>
    <row r="10" spans="1:7" x14ac:dyDescent="0.25">
      <c r="A10" s="3"/>
      <c r="B10" s="3"/>
      <c r="C10" s="3"/>
      <c r="D10" s="10"/>
      <c r="E10" s="3"/>
      <c r="F10" s="11"/>
      <c r="G10" s="11"/>
    </row>
    <row r="11" spans="1:7" ht="30" x14ac:dyDescent="0.25">
      <c r="A11" s="5" t="s">
        <v>69</v>
      </c>
      <c r="B11" s="6" t="str">
        <f>+IF((E11=100),"X"," ")</f>
        <v xml:space="preserve"> </v>
      </c>
      <c r="C11" s="6" t="str">
        <f>+IF((E11=10),"X"," ")</f>
        <v xml:space="preserve"> </v>
      </c>
      <c r="D11" s="13" t="str">
        <f>+IF((E11=1),"X"," ")</f>
        <v xml:space="preserve"> </v>
      </c>
      <c r="E11" s="3">
        <f>SUM(Encuesta!D48:D50)</f>
        <v>0</v>
      </c>
      <c r="F11" s="11"/>
      <c r="G11" s="11">
        <f>+IF((E11=100),400,E11)</f>
        <v>0</v>
      </c>
    </row>
    <row r="12" spans="1:7" x14ac:dyDescent="0.25">
      <c r="A12" s="3"/>
      <c r="B12" s="3"/>
      <c r="C12" s="3"/>
      <c r="D12" s="10"/>
      <c r="E12" s="3"/>
      <c r="F12" s="11"/>
      <c r="G12" s="11"/>
    </row>
    <row r="13" spans="1:7" ht="30" x14ac:dyDescent="0.25">
      <c r="A13" s="5" t="s">
        <v>70</v>
      </c>
      <c r="B13" s="3"/>
      <c r="C13" s="6" t="str">
        <f>+IF((E13=10),"X"," ")</f>
        <v xml:space="preserve"> </v>
      </c>
      <c r="D13" s="13" t="str">
        <f>+IF((E13=1),"X"," ")</f>
        <v xml:space="preserve"> </v>
      </c>
      <c r="E13" s="3">
        <f>SUM(Encuesta!D54:D55)</f>
        <v>0</v>
      </c>
      <c r="F13" s="11"/>
      <c r="G13" s="11">
        <f>+E13</f>
        <v>0</v>
      </c>
    </row>
    <row r="14" spans="1:7" x14ac:dyDescent="0.25">
      <c r="A14" s="3"/>
      <c r="B14" s="3"/>
      <c r="C14" s="3"/>
      <c r="D14" s="10"/>
      <c r="E14" s="3"/>
      <c r="F14" s="11"/>
      <c r="G14" s="11"/>
    </row>
    <row r="15" spans="1:7" ht="30" x14ac:dyDescent="0.25">
      <c r="A15" s="5" t="s">
        <v>62</v>
      </c>
      <c r="B15" s="6" t="str">
        <f>+IF((E15&gt;999),"X"," ")</f>
        <v xml:space="preserve"> </v>
      </c>
      <c r="C15" s="3"/>
      <c r="D15" s="10"/>
      <c r="E15" s="3">
        <f>SUM(Encuesta!D59:D65)</f>
        <v>0</v>
      </c>
      <c r="F15" s="11"/>
      <c r="G15" s="11">
        <f>+IF((E15&gt;99),600,E15)</f>
        <v>0</v>
      </c>
    </row>
    <row r="16" spans="1:7" x14ac:dyDescent="0.25">
      <c r="E16" s="3"/>
      <c r="F16" s="11"/>
      <c r="G16" s="11"/>
    </row>
    <row r="17" spans="1:7" x14ac:dyDescent="0.25">
      <c r="A17" s="5" t="s">
        <v>29</v>
      </c>
      <c r="B17" s="7" t="str">
        <f>+IF((G17&gt;999),"X"," ")</f>
        <v xml:space="preserve"> </v>
      </c>
      <c r="C17" s="7"/>
      <c r="D17" s="14" t="str">
        <f>+IF(((G17-G15)&lt;9),"X"," ")</f>
        <v>X</v>
      </c>
      <c r="E17" s="3"/>
      <c r="F17" s="11"/>
      <c r="G17" s="12">
        <f>SUM(G5:G16)</f>
        <v>0</v>
      </c>
    </row>
  </sheetData>
  <sheetProtection password="CAE7" sheet="1" objects="1" scenarios="1"/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Encuesta</vt:lpstr>
      <vt:lpstr>Analisis</vt:lpstr>
      <vt:lpstr>Encuesta!Área_de_impresión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</dc:creator>
  <cp:lastModifiedBy>Leonardo</cp:lastModifiedBy>
  <cp:lastPrinted>2013-06-03T13:42:39Z</cp:lastPrinted>
  <dcterms:created xsi:type="dcterms:W3CDTF">2013-02-11T10:57:23Z</dcterms:created>
  <dcterms:modified xsi:type="dcterms:W3CDTF">2013-12-31T16:56:42Z</dcterms:modified>
</cp:coreProperties>
</file>